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1. ПИР + СМР п.Строгоновка, ул.Лечебная, 1а\"/>
    </mc:Choice>
  </mc:AlternateContent>
  <bookViews>
    <workbookView xWindow="0" yWindow="0" windowWidth="28725" windowHeight="11970"/>
  </bookViews>
  <sheets>
    <sheet name="НМЦК 2022" sheetId="3" r:id="rId1"/>
  </sheets>
  <definedNames>
    <definedName name="_xlnm.Print_Area" localSheetId="0">'НМЦК 2022'!$A$1:$O$71</definedName>
  </definedNames>
  <calcPr calcId="162913"/>
</workbook>
</file>

<file path=xl/calcChain.xml><?xml version="1.0" encoding="utf-8"?>
<calcChain xmlns="http://schemas.openxmlformats.org/spreadsheetml/2006/main">
  <c r="P27" i="3" l="1"/>
  <c r="D28" i="3" s="1"/>
  <c r="K28" i="3" s="1"/>
  <c r="G30" i="3"/>
  <c r="G32" i="3"/>
  <c r="K24" i="3"/>
  <c r="I50" i="3" l="1"/>
  <c r="I52" i="3" s="1"/>
  <c r="N24" i="3" l="1"/>
  <c r="N26" i="3" s="1"/>
  <c r="G59" i="3"/>
  <c r="L26" i="3"/>
  <c r="K26" i="3"/>
  <c r="I26" i="3"/>
  <c r="M24" i="3"/>
  <c r="M26" i="3" s="1"/>
  <c r="I62" i="3" l="1"/>
  <c r="N28" i="3" s="1"/>
  <c r="N29" i="3" s="1"/>
  <c r="O24" i="3"/>
  <c r="O26" i="3" s="1"/>
  <c r="I29" i="3"/>
  <c r="I30" i="3" s="1"/>
  <c r="I32" i="3" s="1"/>
  <c r="E29" i="3"/>
  <c r="D29" i="3"/>
  <c r="G33" i="3"/>
  <c r="M28" i="3"/>
  <c r="E30" i="3" l="1"/>
  <c r="E32" i="3"/>
  <c r="D32" i="3"/>
  <c r="D30" i="3"/>
  <c r="O28" i="3"/>
  <c r="K29" i="3"/>
  <c r="K30" i="3" s="1"/>
  <c r="E33" i="3" l="1"/>
  <c r="K32" i="3"/>
  <c r="M32" i="3" s="1"/>
  <c r="K33" i="3"/>
  <c r="M33" i="3" s="1"/>
  <c r="M29" i="3"/>
  <c r="D33" i="3"/>
  <c r="I33" i="3"/>
  <c r="O29" i="3" l="1"/>
  <c r="O30" i="3" s="1"/>
  <c r="M30" i="3"/>
  <c r="P34" i="3" l="1"/>
  <c r="O32" i="3"/>
  <c r="O33" i="3" s="1"/>
  <c r="P33" i="3" l="1"/>
</calcChain>
</file>

<file path=xl/sharedStrings.xml><?xml version="1.0" encoding="utf-8"?>
<sst xmlns="http://schemas.openxmlformats.org/spreadsheetml/2006/main" count="67" uniqueCount="56">
  <si>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</si>
  <si>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</si>
  <si>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</si>
  <si>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</si>
  <si>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</si>
  <si>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</si>
  <si>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</si>
  <si>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</si>
  <si>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</si>
  <si>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</si>
  <si>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</si>
  <si>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</si>
  <si>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</si>
  <si>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</si>
  <si>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</si>
  <si>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</si>
  <si>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>Налоги и обязательные платежи</t>
  </si>
  <si>
    <t>Федеральный закон от 03.08.2018 №303-ФЗ</t>
  </si>
  <si>
    <t>НДС - 20%</t>
  </si>
  <si>
    <t>Итого: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</si>
  <si>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</si>
  <si>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</si>
  <si>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</si>
  <si>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</si>
  <si>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</si>
  <si>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</si>
  <si>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</si>
  <si>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</si>
  <si>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</si>
  <si>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</si>
  <si>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</si>
  <si>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</si>
  <si>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</si>
  <si>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</si>
  <si>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</si>
  <si>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</si>
  <si>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</si>
  <si>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</si>
  <si>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</si>
  <si>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</si>
  <si>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</si>
  <si>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</si>
  <si>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</si>
  <si>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</si>
  <si>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</si>
  <si>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</si>
  <si>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</si>
  <si>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</si>
  <si>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</si>
  <si>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</si>
  <si>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Всего</t>
  </si>
  <si>
    <t>"Реконструкция котельной, расположенной по адресу: Симферопольский район, п.Строгоновка, ул.Лечебная,1а"</t>
  </si>
  <si>
    <t>Начальная максимальная цена контракта устанавливается равной сумме лимитов бюджетных обязательств 56 292 000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</si>
  <si>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56 292.00</t>
    </r>
    <r>
      <rPr>
        <b/>
        <sz val="11"/>
        <color theme="1"/>
        <rFont val="Times New Roman"/>
        <family val="1"/>
        <charset val="204"/>
      </rPr>
      <t xml:space="preserve"> тыс.руб. (пятьдесят шесть миллионов двести девяносто две тысячи руб. 00 коп.)</t>
    </r>
  </si>
  <si>
    <t>Приложение к Извещению - 11</t>
  </si>
  <si>
    <t>ОБОСНОВАНИЕ НАЧАЛЬНОЙ (МАКСИМАЛЬНОЙ) ЦЕНЫ КОНТРАКТА 
на выполнение проектно-изыскательских и строительно-монтажных работ по объекту: «Реконструкция котельной, расположенной по адресу: Симферопольский район, п. Строгоновка, ул. Лечебная, 1а»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</si>
</sst>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"/>
    <numFmt numFmtId="166" formatCode="0.000"/>
    <numFmt numFmtId="167" formatCode="0.00000000"/>
    <numFmt numFmtId="168" formatCode="0.00000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168" fontId="1" fillId="0" borderId="0" xfId="0" applyNumberFormat="1" applyFont="1"/>
    <xf numFmtId="0" fontId="0" fillId="0" borderId="0" xfId="0" applyFill="1"/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46</xdr:row>
      <xdr:rowOff>17320</xdr:rowOff>
    </xdr:from>
    <xdr:to>
      <xdr:col>4</xdr:col>
      <xdr:colOff>628650</xdr:colOff>
      <xdr:row>48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60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8</xdr:col>
          <xdr:colOff>228600</xdr:colOff>
          <xdr:row>50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95250</xdr:rowOff>
        </xdr:from>
        <xdr:to>
          <xdr:col>4</xdr:col>
          <xdr:colOff>600075</xdr:colOff>
          <xdr:row>48</xdr:row>
          <xdr:rowOff>95250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42</xdr:row>
          <xdr:rowOff>0</xdr:rowOff>
        </xdr:from>
        <xdr:to>
          <xdr:col>5</xdr:col>
          <xdr:colOff>0</xdr:colOff>
          <xdr:row>43</xdr:row>
          <xdr:rowOff>171450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56</xdr:row>
          <xdr:rowOff>0</xdr:rowOff>
        </xdr:from>
        <xdr:to>
          <xdr:col>5</xdr:col>
          <xdr:colOff>38100</xdr:colOff>
          <xdr:row>58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0</xdr:rowOff>
        </xdr:from>
        <xdr:to>
          <xdr:col>4</xdr:col>
          <xdr:colOff>419100</xdr:colOff>
          <xdr:row>59</xdr:row>
          <xdr:rowOff>142875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tabSelected="1" view="pageBreakPreview" topLeftCell="A26" zoomScaleNormal="100" zoomScaleSheetLayoutView="100" workbookViewId="0">
      <selection activeCell="N39" sqref="N39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6.285156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  <col min="16" max="16" width="17.28515625" hidden="1" customWidth="1"/>
  </cols>
  <sheetData>
    <row r="1" spans="1:15" ht="18.75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 t="s">
        <v>54</v>
      </c>
      <c r="N1" s="48"/>
      <c r="O1" s="49"/>
    </row>
    <row r="2" spans="1:15" ht="18.75" customHeight="1" x14ac:dyDescent="0.25">
      <c r="A2" s="65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.7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6.7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2.25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7" spans="1:15" ht="18.75" customHeight="1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ht="18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ht="18.75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5" ht="24.75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ht="12.75" hidden="1" customHeight="1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15" ht="15" hidden="1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5" ht="15" hidden="1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1:15" ht="15" customHeight="1" x14ac:dyDescent="0.25">
      <c r="A14" s="67" t="s">
        <v>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ht="8.25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1:15" ht="8.2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6" ht="33" customHeight="1" x14ac:dyDescent="0.25">
      <c r="A17" s="53" t="s">
        <v>4</v>
      </c>
      <c r="B17" s="53"/>
      <c r="C17" s="53"/>
      <c r="D17" s="53"/>
      <c r="E17" s="53"/>
      <c r="F17" s="53"/>
      <c r="G17" s="53"/>
      <c r="H17" s="63" t="s">
        <v>51</v>
      </c>
      <c r="I17" s="63"/>
      <c r="J17" s="63"/>
      <c r="K17" s="63"/>
      <c r="L17" s="63"/>
      <c r="M17" s="63"/>
      <c r="N17" s="63"/>
      <c r="O17" s="63"/>
    </row>
    <row r="18" spans="1:16" ht="65.25" customHeight="1" x14ac:dyDescent="0.25">
      <c r="A18" s="53" t="s">
        <v>5</v>
      </c>
      <c r="B18" s="53"/>
      <c r="C18" s="53"/>
      <c r="D18" s="53"/>
      <c r="E18" s="53"/>
      <c r="F18" s="53"/>
      <c r="G18" s="53"/>
      <c r="H18" s="63" t="s">
        <v>47</v>
      </c>
      <c r="I18" s="63"/>
      <c r="J18" s="63"/>
      <c r="K18" s="63"/>
      <c r="L18" s="63"/>
      <c r="M18" s="63"/>
      <c r="N18" s="63"/>
      <c r="O18" s="63"/>
    </row>
    <row r="19" spans="1:16" ht="15.75" x14ac:dyDescent="0.25">
      <c r="A19" s="53" t="s">
        <v>6</v>
      </c>
      <c r="B19" s="53"/>
      <c r="C19" s="53"/>
      <c r="D19" s="53"/>
      <c r="E19" s="53"/>
      <c r="F19" s="53"/>
      <c r="G19" s="53"/>
      <c r="H19" s="68">
        <v>44890</v>
      </c>
      <c r="I19" s="63"/>
      <c r="J19" s="63"/>
      <c r="K19" s="63"/>
      <c r="L19" s="63"/>
      <c r="M19" s="63"/>
      <c r="N19" s="63"/>
      <c r="O19" s="63"/>
    </row>
    <row r="20" spans="1:16" ht="15.75" x14ac:dyDescent="0.25">
      <c r="A20" s="64" t="s">
        <v>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6" x14ac:dyDescent="0.25">
      <c r="A21" s="56" t="s">
        <v>8</v>
      </c>
      <c r="B21" s="4"/>
      <c r="C21" s="56" t="s">
        <v>10</v>
      </c>
      <c r="D21" s="56"/>
      <c r="E21" s="56"/>
      <c r="F21" s="56"/>
      <c r="G21" s="56"/>
      <c r="H21" s="56"/>
      <c r="I21" s="56"/>
      <c r="J21" s="56"/>
      <c r="K21" s="56" t="s">
        <v>31</v>
      </c>
      <c r="L21" s="56" t="s">
        <v>3</v>
      </c>
      <c r="M21" s="56" t="s">
        <v>35</v>
      </c>
      <c r="N21" s="56" t="s">
        <v>2</v>
      </c>
      <c r="O21" s="56" t="s">
        <v>1</v>
      </c>
    </row>
    <row r="22" spans="1:16" ht="105.75" customHeight="1" x14ac:dyDescent="0.25">
      <c r="A22" s="56"/>
      <c r="B22" s="17" t="s">
        <v>15</v>
      </c>
      <c r="C22" s="17" t="s">
        <v>9</v>
      </c>
      <c r="D22" s="17" t="s">
        <v>11</v>
      </c>
      <c r="E22" s="56" t="s">
        <v>12</v>
      </c>
      <c r="F22" s="56"/>
      <c r="G22" s="56" t="s">
        <v>13</v>
      </c>
      <c r="H22" s="56"/>
      <c r="I22" s="56" t="s">
        <v>14</v>
      </c>
      <c r="J22" s="56"/>
      <c r="K22" s="56"/>
      <c r="L22" s="56"/>
      <c r="M22" s="56"/>
      <c r="N22" s="56"/>
      <c r="O22" s="56"/>
    </row>
    <row r="23" spans="1:16" s="20" customFormat="1" x14ac:dyDescent="0.25">
      <c r="A23" s="5">
        <v>1</v>
      </c>
      <c r="B23" s="6">
        <v>2</v>
      </c>
      <c r="C23" s="17">
        <v>3</v>
      </c>
      <c r="D23" s="5">
        <v>4</v>
      </c>
      <c r="E23" s="56">
        <v>5</v>
      </c>
      <c r="F23" s="56"/>
      <c r="G23" s="56">
        <v>6</v>
      </c>
      <c r="H23" s="56"/>
      <c r="I23" s="56">
        <v>7</v>
      </c>
      <c r="J23" s="56"/>
      <c r="K23" s="5">
        <v>8</v>
      </c>
      <c r="L23" s="5">
        <v>9</v>
      </c>
      <c r="M23" s="5">
        <v>10</v>
      </c>
      <c r="N23" s="5">
        <v>11</v>
      </c>
      <c r="O23" s="5">
        <v>12</v>
      </c>
    </row>
    <row r="24" spans="1:16" ht="143.25" x14ac:dyDescent="0.25">
      <c r="B24" s="32" t="s">
        <v>33</v>
      </c>
      <c r="C24" s="31" t="s">
        <v>32</v>
      </c>
      <c r="D24" s="4"/>
      <c r="E24" s="56"/>
      <c r="F24" s="56"/>
      <c r="G24" s="56"/>
      <c r="H24" s="56"/>
      <c r="I24" s="56">
        <v>8568.8220000000001</v>
      </c>
      <c r="J24" s="56"/>
      <c r="K24" s="25">
        <f>I24</f>
        <v>8568.8220000000001</v>
      </c>
      <c r="L24" s="6">
        <v>1</v>
      </c>
      <c r="M24" s="9">
        <f>K24*L24</f>
        <v>8568.8220000000001</v>
      </c>
      <c r="N24" s="23">
        <f>I52</f>
        <v>1.0169297755224409</v>
      </c>
      <c r="O24" s="10">
        <f>M24*N24</f>
        <v>8713.8902329517532</v>
      </c>
    </row>
    <row r="25" spans="1:16" x14ac:dyDescent="0.25">
      <c r="A25" s="4"/>
      <c r="B25" s="4"/>
      <c r="C25" s="4"/>
      <c r="D25" s="4"/>
      <c r="E25" s="56"/>
      <c r="F25" s="56"/>
      <c r="G25" s="56"/>
      <c r="H25" s="56"/>
      <c r="M25" s="33"/>
      <c r="N25" s="4"/>
      <c r="O25" s="4"/>
    </row>
    <row r="26" spans="1:16" x14ac:dyDescent="0.25">
      <c r="A26" s="7" t="s">
        <v>36</v>
      </c>
      <c r="B26" s="4"/>
      <c r="C26" s="4"/>
      <c r="D26" s="8">
        <v>0</v>
      </c>
      <c r="E26" s="59">
        <v>0</v>
      </c>
      <c r="F26" s="59"/>
      <c r="G26" s="59">
        <v>0</v>
      </c>
      <c r="H26" s="59"/>
      <c r="I26" s="59">
        <f>I24</f>
        <v>8568.8220000000001</v>
      </c>
      <c r="J26" s="59"/>
      <c r="K26" s="34">
        <f>K24</f>
        <v>8568.8220000000001</v>
      </c>
      <c r="L26" s="34">
        <f>L24</f>
        <v>1</v>
      </c>
      <c r="M26" s="42">
        <f t="shared" ref="M26:O26" si="0">M24</f>
        <v>8568.8220000000001</v>
      </c>
      <c r="N26" s="41">
        <f t="shared" si="0"/>
        <v>1.0169297755224409</v>
      </c>
      <c r="O26" s="34">
        <f t="shared" si="0"/>
        <v>8713.8902329517532</v>
      </c>
    </row>
    <row r="27" spans="1:16" x14ac:dyDescent="0.25">
      <c r="A27" s="7"/>
      <c r="B27" s="4"/>
      <c r="C27" s="4"/>
      <c r="D27" s="4"/>
      <c r="E27" s="56"/>
      <c r="F27" s="56"/>
      <c r="G27" s="56"/>
      <c r="H27" s="56"/>
      <c r="I27" s="56"/>
      <c r="J27" s="56"/>
      <c r="K27" s="4"/>
      <c r="L27" s="4"/>
      <c r="M27" s="4"/>
      <c r="N27" s="4"/>
      <c r="O27" s="4"/>
      <c r="P27">
        <f>46910-I24</f>
        <v>38341.178</v>
      </c>
    </row>
    <row r="28" spans="1:16" ht="105" x14ac:dyDescent="0.25">
      <c r="A28" s="4">
        <v>2</v>
      </c>
      <c r="B28" s="35" t="s">
        <v>34</v>
      </c>
      <c r="C28" s="6" t="s">
        <v>51</v>
      </c>
      <c r="D28" s="17">
        <f>P27</f>
        <v>38341.178</v>
      </c>
      <c r="E28" s="56">
        <v>0</v>
      </c>
      <c r="F28" s="56"/>
      <c r="G28" s="59">
        <v>0</v>
      </c>
      <c r="H28" s="59"/>
      <c r="I28" s="60">
        <v>0</v>
      </c>
      <c r="J28" s="60"/>
      <c r="K28" s="9">
        <f>SUM(D28:J28)</f>
        <v>38341.178</v>
      </c>
      <c r="L28" s="9">
        <v>1</v>
      </c>
      <c r="M28" s="10">
        <f>K28*L28</f>
        <v>38341.178</v>
      </c>
      <c r="N28" s="23">
        <f>I62</f>
        <v>1.0286854942609065</v>
      </c>
      <c r="O28" s="10">
        <f>M28*N28</f>
        <v>39441.013641475394</v>
      </c>
    </row>
    <row r="29" spans="1:16" ht="30" customHeight="1" x14ac:dyDescent="0.25">
      <c r="A29" s="58" t="s">
        <v>37</v>
      </c>
      <c r="B29" s="58"/>
      <c r="C29" s="58"/>
      <c r="D29" s="17">
        <f t="shared" ref="D29:E29" si="1">D28</f>
        <v>38341.178</v>
      </c>
      <c r="E29" s="56">
        <f t="shared" si="1"/>
        <v>0</v>
      </c>
      <c r="F29" s="56"/>
      <c r="G29" s="59">
        <v>0</v>
      </c>
      <c r="H29" s="59"/>
      <c r="I29" s="60">
        <f>I28</f>
        <v>0</v>
      </c>
      <c r="J29" s="60"/>
      <c r="K29" s="9">
        <f>SUM(D29:J29)</f>
        <v>38341.178</v>
      </c>
      <c r="L29" s="9">
        <v>1</v>
      </c>
      <c r="M29" s="10">
        <f t="shared" ref="M29" si="2">K29*L29</f>
        <v>38341.178</v>
      </c>
      <c r="N29" s="23">
        <f>N28</f>
        <v>1.0286854942609065</v>
      </c>
      <c r="O29" s="10">
        <f t="shared" ref="O29" si="3">M29*N29</f>
        <v>39441.013641475394</v>
      </c>
    </row>
    <row r="30" spans="1:16" ht="15" customHeight="1" x14ac:dyDescent="0.25">
      <c r="A30" s="71" t="s">
        <v>50</v>
      </c>
      <c r="B30" s="72"/>
      <c r="C30" s="73"/>
      <c r="D30" s="26">
        <f>D29+D26</f>
        <v>38341.178</v>
      </c>
      <c r="E30" s="61">
        <f t="shared" ref="E30:O30" si="4">E29+E26</f>
        <v>0</v>
      </c>
      <c r="F30" s="62"/>
      <c r="G30" s="61">
        <f t="shared" si="4"/>
        <v>0</v>
      </c>
      <c r="H30" s="62"/>
      <c r="I30" s="61">
        <f t="shared" si="4"/>
        <v>8568.8220000000001</v>
      </c>
      <c r="J30" s="62"/>
      <c r="K30" s="43">
        <f t="shared" si="4"/>
        <v>46910</v>
      </c>
      <c r="L30" s="9"/>
      <c r="M30" s="43">
        <f t="shared" si="4"/>
        <v>46910</v>
      </c>
      <c r="N30" s="23"/>
      <c r="O30" s="43">
        <f t="shared" si="4"/>
        <v>48154.903874427146</v>
      </c>
    </row>
    <row r="31" spans="1:16" x14ac:dyDescent="0.25">
      <c r="A31" s="58" t="s">
        <v>16</v>
      </c>
      <c r="B31" s="58"/>
      <c r="C31" s="58"/>
      <c r="D31" s="4"/>
      <c r="E31" s="56"/>
      <c r="F31" s="56"/>
      <c r="G31" s="56"/>
      <c r="H31" s="56"/>
      <c r="I31" s="56"/>
      <c r="J31" s="56"/>
      <c r="K31" s="4"/>
      <c r="L31" s="4"/>
      <c r="M31" s="4"/>
      <c r="N31" s="23"/>
      <c r="O31" s="4"/>
    </row>
    <row r="32" spans="1:16" ht="60" x14ac:dyDescent="0.25">
      <c r="A32" s="4"/>
      <c r="B32" s="6" t="s">
        <v>17</v>
      </c>
      <c r="C32" s="6" t="s">
        <v>18</v>
      </c>
      <c r="D32" s="19">
        <f>D29*20%</f>
        <v>7668.2356</v>
      </c>
      <c r="E32" s="61">
        <f t="shared" ref="E32:G32" si="5">E29*20%</f>
        <v>0</v>
      </c>
      <c r="F32" s="62"/>
      <c r="G32" s="61">
        <f t="shared" si="5"/>
        <v>0</v>
      </c>
      <c r="H32" s="62"/>
      <c r="I32" s="61">
        <f>I30*20%</f>
        <v>1713.7644</v>
      </c>
      <c r="J32" s="62"/>
      <c r="K32" s="19">
        <f>SUM(D32:J32)</f>
        <v>9382</v>
      </c>
      <c r="L32" s="9">
        <v>1</v>
      </c>
      <c r="M32" s="10">
        <f>K32*L32</f>
        <v>9382</v>
      </c>
      <c r="N32" s="23"/>
      <c r="O32" s="10">
        <f>O30*20%</f>
        <v>9630.9807748854291</v>
      </c>
    </row>
    <row r="33" spans="1:16" s="1" customFormat="1" x14ac:dyDescent="0.25">
      <c r="A33" s="11"/>
      <c r="B33" s="57" t="s">
        <v>19</v>
      </c>
      <c r="C33" s="57"/>
      <c r="D33" s="15">
        <f>D32+D30</f>
        <v>46009.4136</v>
      </c>
      <c r="E33" s="54">
        <f>E32+E30</f>
        <v>0</v>
      </c>
      <c r="F33" s="55"/>
      <c r="G33" s="54">
        <f>G32+G30</f>
        <v>0</v>
      </c>
      <c r="H33" s="55"/>
      <c r="I33" s="54">
        <f>I32+I30</f>
        <v>10282.5864</v>
      </c>
      <c r="J33" s="55"/>
      <c r="K33" s="15">
        <f>K32+K30</f>
        <v>56292</v>
      </c>
      <c r="L33" s="9">
        <v>1</v>
      </c>
      <c r="M33" s="44">
        <f>K33*L33</f>
        <v>56292</v>
      </c>
      <c r="N33" s="24"/>
      <c r="O33" s="12">
        <f>O30+O32</f>
        <v>57785.884649312575</v>
      </c>
      <c r="P33" s="45">
        <f>O30+O32</f>
        <v>57785.884649312575</v>
      </c>
    </row>
    <row r="34" spans="1:16" x14ac:dyDescent="0.25">
      <c r="P34">
        <f>O30*1.2</f>
        <v>57785.884649312575</v>
      </c>
    </row>
    <row r="35" spans="1:16" x14ac:dyDescent="0.25">
      <c r="A35" t="s">
        <v>22</v>
      </c>
      <c r="B35" t="s">
        <v>29</v>
      </c>
    </row>
    <row r="36" spans="1:16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3"/>
      <c r="M36" s="13"/>
    </row>
    <row r="37" spans="1:16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3"/>
      <c r="M37" s="13"/>
    </row>
    <row r="38" spans="1:16" ht="30.75" customHeight="1" x14ac:dyDescent="0.25">
      <c r="A38" t="s">
        <v>23</v>
      </c>
      <c r="B38" s="50" t="s">
        <v>25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6" x14ac:dyDescent="0.25"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6" x14ac:dyDescent="0.25">
      <c r="B40" s="51" t="s">
        <v>38</v>
      </c>
      <c r="C40" s="51"/>
      <c r="D40" s="51"/>
      <c r="E40" s="51"/>
      <c r="F40" s="51"/>
      <c r="G40" s="51"/>
      <c r="H40" s="51"/>
      <c r="I40" s="51"/>
      <c r="J40" s="51"/>
      <c r="K40" s="51"/>
      <c r="L40" s="21">
        <v>0.1</v>
      </c>
    </row>
    <row r="41" spans="1:16" x14ac:dyDescent="0.25">
      <c r="B41" t="s">
        <v>30</v>
      </c>
      <c r="L41" s="2"/>
    </row>
    <row r="42" spans="1:16" x14ac:dyDescent="0.25">
      <c r="B42" t="s">
        <v>20</v>
      </c>
      <c r="L42" s="2">
        <v>1.0509999999999999</v>
      </c>
    </row>
    <row r="43" spans="1:16" x14ac:dyDescent="0.25">
      <c r="B43" s="52" t="s">
        <v>24</v>
      </c>
      <c r="C43" s="52"/>
      <c r="D43" s="52"/>
      <c r="F43" t="s">
        <v>21</v>
      </c>
      <c r="G43" s="14">
        <v>1.0042</v>
      </c>
    </row>
    <row r="44" spans="1:16" x14ac:dyDescent="0.25">
      <c r="B44" s="27"/>
      <c r="C44" s="27"/>
      <c r="D44" s="27"/>
      <c r="G44" s="14"/>
    </row>
    <row r="45" spans="1:16" x14ac:dyDescent="0.25">
      <c r="B45" s="51" t="s">
        <v>40</v>
      </c>
      <c r="C45" s="51"/>
      <c r="D45" s="51"/>
      <c r="E45" s="51"/>
      <c r="F45" s="51"/>
      <c r="G45" s="51"/>
      <c r="H45" s="51"/>
      <c r="I45" s="51"/>
      <c r="J45" s="51"/>
      <c r="K45" s="51"/>
      <c r="L45" s="21">
        <v>0.9</v>
      </c>
    </row>
    <row r="46" spans="1:16" x14ac:dyDescent="0.25">
      <c r="B46" t="s">
        <v>30</v>
      </c>
      <c r="L46" s="2"/>
    </row>
    <row r="47" spans="1:16" x14ac:dyDescent="0.25">
      <c r="B47" t="s">
        <v>41</v>
      </c>
      <c r="L47" s="2">
        <v>1.0489999999999999</v>
      </c>
    </row>
    <row r="48" spans="1:16" x14ac:dyDescent="0.25">
      <c r="B48" s="52" t="s">
        <v>42</v>
      </c>
      <c r="C48" s="52"/>
      <c r="D48" s="52"/>
      <c r="F48" t="s">
        <v>21</v>
      </c>
      <c r="G48" s="14">
        <v>1.0039944000000001</v>
      </c>
    </row>
    <row r="49" spans="1:15" x14ac:dyDescent="0.25">
      <c r="B49" s="27"/>
      <c r="C49" s="27"/>
      <c r="D49" s="27"/>
      <c r="G49" s="14"/>
    </row>
    <row r="50" spans="1:15" x14ac:dyDescent="0.25">
      <c r="C50" s="20" t="s">
        <v>43</v>
      </c>
      <c r="H50" s="3" t="s">
        <v>21</v>
      </c>
      <c r="I50">
        <f>1.0042*(1.00399+POWER(1.00399,6))/2</f>
        <v>1.0183441950249343</v>
      </c>
      <c r="J50" s="28"/>
    </row>
    <row r="52" spans="1:15" x14ac:dyDescent="0.25">
      <c r="B52" s="36" t="s">
        <v>44</v>
      </c>
      <c r="C52" s="36"/>
      <c r="D52" s="37"/>
      <c r="E52" s="37" t="s">
        <v>49</v>
      </c>
      <c r="F52" s="37"/>
      <c r="G52" s="37"/>
      <c r="H52" s="29" t="s">
        <v>21</v>
      </c>
      <c r="I52" s="39">
        <f>0.1*1.0042+0.9*I50</f>
        <v>1.0169297755224409</v>
      </c>
    </row>
    <row r="53" spans="1:15" x14ac:dyDescent="0.25">
      <c r="B53" s="29"/>
      <c r="C53" s="29"/>
      <c r="D53" s="30"/>
      <c r="E53" s="30"/>
      <c r="F53" s="30"/>
      <c r="G53" s="30"/>
      <c r="H53" s="29"/>
      <c r="I53" s="22"/>
    </row>
    <row r="54" spans="1:15" x14ac:dyDescent="0.25">
      <c r="B54" s="51" t="s">
        <v>39</v>
      </c>
      <c r="C54" s="51"/>
      <c r="D54" s="51"/>
      <c r="E54" s="51"/>
      <c r="F54" s="51"/>
      <c r="G54" s="51"/>
      <c r="H54" s="51"/>
      <c r="I54" s="51"/>
      <c r="J54" s="51"/>
      <c r="K54" s="51"/>
      <c r="L54" s="21">
        <v>1</v>
      </c>
    </row>
    <row r="55" spans="1:15" x14ac:dyDescent="0.25">
      <c r="B55" t="s">
        <v>30</v>
      </c>
      <c r="L55" s="2"/>
    </row>
    <row r="56" spans="1:15" x14ac:dyDescent="0.25">
      <c r="B56" t="s">
        <v>41</v>
      </c>
      <c r="L56" s="2">
        <v>1.0489999999999999</v>
      </c>
    </row>
    <row r="57" spans="1:15" x14ac:dyDescent="0.25">
      <c r="B57" s="52" t="s">
        <v>42</v>
      </c>
      <c r="C57" s="52"/>
      <c r="D57" s="52"/>
      <c r="F57" t="s">
        <v>21</v>
      </c>
      <c r="G57" s="14">
        <v>1.0039944000000001</v>
      </c>
    </row>
    <row r="58" spans="1:15" x14ac:dyDescent="0.25">
      <c r="B58" s="27"/>
      <c r="C58" s="27"/>
      <c r="D58" s="27"/>
      <c r="G58" s="14"/>
    </row>
    <row r="59" spans="1:15" x14ac:dyDescent="0.25">
      <c r="B59" s="27" t="s">
        <v>46</v>
      </c>
      <c r="C59" s="27"/>
      <c r="D59" s="27"/>
      <c r="F59" t="s">
        <v>21</v>
      </c>
      <c r="G59" s="22">
        <f>1.0042*(1.00399+POWER(1.00399,11))/2</f>
        <v>1.0286854942609065</v>
      </c>
    </row>
    <row r="60" spans="1:15" x14ac:dyDescent="0.25">
      <c r="B60" s="27"/>
      <c r="C60" s="27"/>
      <c r="D60" s="27"/>
      <c r="G60" s="14"/>
    </row>
    <row r="62" spans="1:15" x14ac:dyDescent="0.25">
      <c r="A62" s="36" t="s">
        <v>45</v>
      </c>
      <c r="C62" s="36"/>
      <c r="D62" s="40"/>
      <c r="E62" s="38" t="s">
        <v>48</v>
      </c>
      <c r="F62" s="38"/>
      <c r="G62" s="38"/>
      <c r="H62" s="29" t="s">
        <v>21</v>
      </c>
      <c r="I62" s="39">
        <f>G59*1</f>
        <v>1.0286854942609065</v>
      </c>
    </row>
    <row r="63" spans="1:15" ht="15.75" x14ac:dyDescent="0.25">
      <c r="A63" s="53" t="s">
        <v>27</v>
      </c>
      <c r="B63" s="53"/>
      <c r="C63" s="53"/>
      <c r="D63" s="53"/>
      <c r="E63" s="53"/>
      <c r="F63" s="53"/>
      <c r="G63" s="53"/>
      <c r="H63" s="20"/>
    </row>
    <row r="64" spans="1:15" x14ac:dyDescent="0.25">
      <c r="A64" s="50" t="s">
        <v>28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 ht="45.6" customHeight="1" x14ac:dyDescent="0.25">
      <c r="A67" s="69" t="s">
        <v>52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x14ac:dyDescent="0.25">
      <c r="A69" s="46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</row>
    <row r="70" spans="1:15" ht="15.75" x14ac:dyDescent="0.25">
      <c r="A70" s="46"/>
      <c r="B70" s="70" t="s">
        <v>53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8" spans="1:15" x14ac:dyDescent="0.25">
      <c r="L78" s="16"/>
    </row>
  </sheetData>
  <mergeCells count="69">
    <mergeCell ref="B54:K54"/>
    <mergeCell ref="B57:D57"/>
    <mergeCell ref="I30:J30"/>
    <mergeCell ref="G30:H30"/>
    <mergeCell ref="E30:F30"/>
    <mergeCell ref="A30:C30"/>
    <mergeCell ref="B45:K45"/>
    <mergeCell ref="B40:K40"/>
    <mergeCell ref="B43:D43"/>
    <mergeCell ref="B33:C33"/>
    <mergeCell ref="E33:F33"/>
    <mergeCell ref="G33:H33"/>
    <mergeCell ref="I33:J33"/>
    <mergeCell ref="B38:L38"/>
    <mergeCell ref="B39:K39"/>
    <mergeCell ref="B48:D48"/>
    <mergeCell ref="A63:G63"/>
    <mergeCell ref="A64:O66"/>
    <mergeCell ref="A67:O67"/>
    <mergeCell ref="B69:O69"/>
    <mergeCell ref="B70:O70"/>
    <mergeCell ref="A31:C31"/>
    <mergeCell ref="E31:F31"/>
    <mergeCell ref="G31:H31"/>
    <mergeCell ref="I31:J31"/>
    <mergeCell ref="E32:F32"/>
    <mergeCell ref="G32:H32"/>
    <mergeCell ref="I32:J32"/>
    <mergeCell ref="E28:F28"/>
    <mergeCell ref="G28:H28"/>
    <mergeCell ref="I28:J28"/>
    <mergeCell ref="A29:C29"/>
    <mergeCell ref="E29:F29"/>
    <mergeCell ref="G29:H29"/>
    <mergeCell ref="I29:J29"/>
    <mergeCell ref="E26:F26"/>
    <mergeCell ref="G26:H26"/>
    <mergeCell ref="I26:J26"/>
    <mergeCell ref="E27:F27"/>
    <mergeCell ref="G27:H27"/>
    <mergeCell ref="I27:J27"/>
    <mergeCell ref="I22:J22"/>
    <mergeCell ref="E24:F24"/>
    <mergeCell ref="G24:H24"/>
    <mergeCell ref="E25:F25"/>
    <mergeCell ref="G25:H25"/>
    <mergeCell ref="I24:J24"/>
    <mergeCell ref="E23:F23"/>
    <mergeCell ref="G23:H23"/>
    <mergeCell ref="I23:J23"/>
    <mergeCell ref="N21:N22"/>
    <mergeCell ref="O21:O22"/>
    <mergeCell ref="E22:F22"/>
    <mergeCell ref="A17:G17"/>
    <mergeCell ref="H17:O17"/>
    <mergeCell ref="A21:A22"/>
    <mergeCell ref="C21:J21"/>
    <mergeCell ref="K21:K22"/>
    <mergeCell ref="L21:L22"/>
    <mergeCell ref="M21:M22"/>
    <mergeCell ref="A18:G18"/>
    <mergeCell ref="H18:O18"/>
    <mergeCell ref="A19:G19"/>
    <mergeCell ref="H19:O19"/>
    <mergeCell ref="A20:O20"/>
    <mergeCell ref="G22:H22"/>
    <mergeCell ref="A2:O5"/>
    <mergeCell ref="A14:O15"/>
    <mergeCell ref="A7:O13"/>
  </mergeCells>
  <pageMargins left="0.7" right="0.7" top="0.48" bottom="0.39" header="0.3" footer="0.3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8</xdr:col>
                <xdr:colOff>228600</xdr:colOff>
                <xdr:row>50</xdr:row>
                <xdr:rowOff>142875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46</xdr:row>
                <xdr:rowOff>95250</xdr:rowOff>
              </from>
              <to>
                <xdr:col>4</xdr:col>
                <xdr:colOff>600075</xdr:colOff>
                <xdr:row>48</xdr:row>
                <xdr:rowOff>95250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47625</xdr:colOff>
                <xdr:row>42</xdr:row>
                <xdr:rowOff>0</xdr:rowOff>
              </from>
              <to>
                <xdr:col>5</xdr:col>
                <xdr:colOff>0</xdr:colOff>
                <xdr:row>43</xdr:row>
                <xdr:rowOff>171450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76200</xdr:colOff>
                <xdr:row>56</xdr:row>
                <xdr:rowOff>0</xdr:rowOff>
              </from>
              <to>
                <xdr:col>5</xdr:col>
                <xdr:colOff>38100</xdr:colOff>
                <xdr:row>58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58</xdr:row>
                <xdr:rowOff>0</xdr:rowOff>
              </from>
              <to>
                <xdr:col>4</xdr:col>
                <xdr:colOff>419100</xdr:colOff>
                <xdr:row>59</xdr:row>
                <xdr:rowOff>142875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 2022</vt:lpstr>
      <vt:lpstr>'НМЦК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2022-12-21T22:52:06Z</cp:lastPrinted>
  <dcterms:created xsi:type="dcterms:W3CDTF">2021-03-25T06:47:34Z</dcterms:created>
  <dcterms:modified xsi:type="dcterms:W3CDTF">2022-12-28T10:17:13Z</dcterms:modified>
</cp:coreProperties>
</file>