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6. ПИР + СМР Славы, 4а, г. Керчь\"/>
    </mc:Choice>
  </mc:AlternateContent>
  <bookViews>
    <workbookView xWindow="0" yWindow="0" windowWidth="23040" windowHeight="9330"/>
  </bookViews>
  <sheets>
    <sheet name="НМЦК 2022" sheetId="3" r:id="rId1"/>
  </sheets>
  <calcPr calcId="162913"/>
</workbook>
</file>

<file path=xl/calcChain.xml><?xml version="1.0" encoding="utf-8"?>
<calcChain xmlns="http://schemas.openxmlformats.org/spreadsheetml/2006/main">
  <c r="I33" i="3" l="1"/>
  <c r="K31" i="3" l="1"/>
  <c r="D35" i="3" s="1"/>
  <c r="I57" i="3"/>
  <c r="I59" i="3" s="1"/>
  <c r="N31" i="3" l="1"/>
  <c r="N33" i="3" s="1"/>
  <c r="G66" i="3"/>
  <c r="G37" i="3"/>
  <c r="L33" i="3"/>
  <c r="K33" i="3"/>
  <c r="M31" i="3"/>
  <c r="M33" i="3" s="1"/>
  <c r="I69" i="3" l="1"/>
  <c r="N35" i="3" s="1"/>
  <c r="N36" i="3" s="1"/>
  <c r="N37" i="3" s="1"/>
  <c r="N39" i="3" s="1"/>
  <c r="O31" i="3"/>
  <c r="O33" i="3" s="1"/>
  <c r="I36" i="3"/>
  <c r="I37" i="3" s="1"/>
  <c r="E36" i="3"/>
  <c r="E37" i="3" s="1"/>
  <c r="D36" i="3"/>
  <c r="D37" i="3" s="1"/>
  <c r="G39" i="3"/>
  <c r="G40" i="3" s="1"/>
  <c r="K35" i="3"/>
  <c r="M35" i="3" s="1"/>
  <c r="E39" i="3" l="1"/>
  <c r="E40" i="3" s="1"/>
  <c r="O35" i="3"/>
  <c r="K36" i="3"/>
  <c r="K37" i="3" s="1"/>
  <c r="N40" i="3"/>
  <c r="M36" i="3" l="1"/>
  <c r="O36" i="3" s="1"/>
  <c r="M37" i="3"/>
  <c r="O37" i="3" s="1"/>
  <c r="D39" i="3"/>
  <c r="D40" i="3" s="1"/>
  <c r="I39" i="3"/>
  <c r="I40" i="3" s="1"/>
  <c r="K39" i="3" l="1"/>
  <c r="M39" i="3" s="1"/>
  <c r="K40" i="3" l="1"/>
  <c r="O39" i="3"/>
  <c r="M40" i="3" l="1"/>
  <c r="O40" i="3" s="1"/>
</calcChain>
</file>

<file path=xl/sharedStrings.xml><?xml version="1.0" encoding="utf-8"?>
<sst xmlns="http://schemas.openxmlformats.org/spreadsheetml/2006/main" count="68" uniqueCount="57">
  <si>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</si>
  <si>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</si>
  <si>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</si>
  <si>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</si>
  <si>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</si>
  <si>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</si>
  <si>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</si>
  <si>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</si>
  <si>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</si>
  <si>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</si>
  <si>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</si>
  <si>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</si>
  <si>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</si>
  <si>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</si>
  <si>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</si>
  <si>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Номера сметных расчетов и смет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</si>
  <si>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</si>
  <si>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</si>
  <si>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</si>
  <si>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</si>
  <si>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</si>
  <si>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на 2022 год</t>
  </si>
  <si>
    <t>=</t>
  </si>
  <si>
    <t>1.</t>
  </si>
  <si>
    <t>2.</t>
  </si>
  <si>
    <t>ежемесячный индекс прогноз на 2022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</si>
  <si>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</si>
  <si>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</si>
  <si>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</si>
  <si>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</si>
  <si>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</si>
  <si>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Индекс прогнозной инфляции</t>
  </si>
  <si>
    <t>Стоимость работ в
ценах на дату
утверждения сметной
документации
IV кв.2022 г.</t>
  </si>
  <si>
    <t xml:space="preserve"> Затраты на выполнение инженерных изысканий, разработку проектной документации и получение положительного заключения ГГЭ</t>
  </si>
  <si>
    <t>Этап 1.</t>
  </si>
  <si>
    <t>Этап 2</t>
  </si>
  <si>
    <t>Стоимость работ в
ценах на дату
формирования
начальной
(максимальной)
цены контракта
Ноябрь 2022</t>
  </si>
  <si>
    <t>Итого по Этапу 1</t>
  </si>
  <si>
    <t xml:space="preserve">Итого по Этапу 2. </t>
  </si>
  <si>
    <t>Доля сметной стоимости проектно-изыскательских работ, подлежащая выполнению подрядчиком в 2022</t>
  </si>
  <si>
    <t>Доля сметной стоимости строительно-монтажных работ, подлежащая выполнению подрядчиком в 2023</t>
  </si>
  <si>
    <t>Доля сметной стоимости проектно-изыскательских работ, подлежащая выполнению подрядчиком в 2023</t>
  </si>
  <si>
    <t>на 2023 год</t>
  </si>
  <si>
    <t>ежемесячный индекс прогноз на 2023 =</t>
  </si>
  <si>
    <t>К на 2023 =</t>
  </si>
  <si>
    <t>Итого индекс прогнозной инфляции на ПИР</t>
  </si>
  <si>
    <t>Итого индекс прогнозной инфляции на СМР</t>
  </si>
  <si>
    <t>К на 2023 год=</t>
  </si>
  <si>
    <t>Используется проектно-сметный метод. Информация о цене получена на основании сметной документации расчитаной по Укрупненным нормативам цен строительства</t>
  </si>
  <si>
    <t>1.0287*1</t>
  </si>
  <si>
    <t>1.0042*0.1+1.0183*0.9</t>
  </si>
  <si>
    <t>«Реконструкция котельной, расположенной по адресу: Республика Крым, г. Керчь, 
ул. Славы, 4А»</t>
  </si>
  <si>
    <t>Начальная максимальная цена контракта устанавливается равной сумме лимитов бюджетных обязательств 58 176 000 рублей 00 коп.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</si>
  <si>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58176,00</t>
    </r>
    <r>
      <rPr>
        <b/>
        <sz val="11"/>
        <color theme="1"/>
        <rFont val="Times New Roman"/>
        <family val="1"/>
        <charset val="204"/>
      </rPr>
      <t>тыс.руб. (пятьдесят восемь миллионов сто семьдесят шесть тысяч рублей 00 коп.</t>
    </r>
  </si>
  <si>
    <t xml:space="preserve">«Реконструкция котельной по ул. Славы, 4А, г. Керчь, Республики Крым»
</t>
  </si>
  <si>
    <t xml:space="preserve">ОБОСНОВАНИЕ НАЧАЛЬНОЙ (МАКСИМАЛЬНОЙ) ЦЕНЫ КОНТРАКТА 
на выполнение работ по объекту: «Реконструкция котельной по ул. Славы, 4А, г. Керчь, Республики Крым»
</t>
  </si>
  <si>
    <t>I. ОБОСНОВАНИЕ НАЧАЛЬНОЙ (МАКСИМАЛЬНОЙ) ЦЕНЫ КОНТРАКТА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</si>
</sst>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0"/>
    <numFmt numFmtId="167" formatCode="0.00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4" fillId="0" borderId="2" xfId="0" applyFont="1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top"/>
    </xf>
    <xf numFmtId="166" fontId="0" fillId="0" borderId="2" xfId="0" applyNumberFormat="1" applyBorder="1" applyAlignment="1">
      <alignment horizontal="center" vertical="top"/>
    </xf>
    <xf numFmtId="0" fontId="1" fillId="0" borderId="2" xfId="0" applyFont="1" applyBorder="1"/>
    <xf numFmtId="166" fontId="1" fillId="0" borderId="2" xfId="0" applyNumberFormat="1" applyFont="1" applyBorder="1" applyAlignment="1">
      <alignment horizontal="center" vertical="top"/>
    </xf>
    <xf numFmtId="165" fontId="0" fillId="0" borderId="0" xfId="0" applyNumberFormat="1" applyAlignment="1"/>
    <xf numFmtId="165" fontId="0" fillId="0" borderId="0" xfId="0" applyNumberFormat="1"/>
    <xf numFmtId="2" fontId="1" fillId="0" borderId="2" xfId="0" applyNumberFormat="1" applyFont="1" applyBorder="1" applyAlignment="1">
      <alignment horizontal="center" vertical="top" wrapText="1"/>
    </xf>
    <xf numFmtId="167" fontId="0" fillId="0" borderId="0" xfId="0" applyNumberFormat="1"/>
    <xf numFmtId="0" fontId="0" fillId="0" borderId="2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2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2" xfId="0" applyNumberFormat="1" applyBorder="1" applyAlignment="1">
      <alignment horizontal="center" vertical="top"/>
    </xf>
    <xf numFmtId="167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2" xfId="0" applyBorder="1" applyAlignment="1">
      <alignment vertical="top"/>
    </xf>
    <xf numFmtId="2" fontId="0" fillId="0" borderId="2" xfId="0" applyNumberFormat="1" applyBorder="1" applyAlignment="1">
      <alignment vertical="top" wrapText="1"/>
    </xf>
    <xf numFmtId="49" fontId="1" fillId="0" borderId="2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0" fillId="0" borderId="2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0" fontId="0" fillId="2" borderId="0" xfId="0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53</xdr:row>
      <xdr:rowOff>17320</xdr:rowOff>
    </xdr:from>
    <xdr:to>
      <xdr:col>4</xdr:col>
      <xdr:colOff>628650</xdr:colOff>
      <xdr:row>55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67</xdr:row>
      <xdr:rowOff>0</xdr:rowOff>
    </xdr:from>
    <xdr:ext cx="2037050" cy="351906"/>
    <xdr:sp macro="" textlink="">
      <xdr:nvSpPr>
        <xdr:cNvPr id="8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9680" y="15348760"/>
          <a:ext cx="2037050" cy="35190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8</xdr:col>
          <xdr:colOff>180975</xdr:colOff>
          <xdr:row>57</xdr:row>
          <xdr:rowOff>114300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76200</xdr:rowOff>
        </xdr:from>
        <xdr:to>
          <xdr:col>4</xdr:col>
          <xdr:colOff>476250</xdr:colOff>
          <xdr:row>55</xdr:row>
          <xdr:rowOff>76200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49</xdr:row>
          <xdr:rowOff>0</xdr:rowOff>
        </xdr:from>
        <xdr:to>
          <xdr:col>5</xdr:col>
          <xdr:colOff>0</xdr:colOff>
          <xdr:row>50</xdr:row>
          <xdr:rowOff>133350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63</xdr:row>
          <xdr:rowOff>0</xdr:rowOff>
        </xdr:from>
        <xdr:to>
          <xdr:col>5</xdr:col>
          <xdr:colOff>28575</xdr:colOff>
          <xdr:row>65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0</xdr:rowOff>
        </xdr:from>
        <xdr:to>
          <xdr:col>4</xdr:col>
          <xdr:colOff>333375</xdr:colOff>
          <xdr:row>66</xdr:row>
          <xdr:rowOff>114300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_________Microsoft_Word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7"/>
  <sheetViews>
    <sheetView tabSelected="1" view="pageBreakPreview" topLeftCell="A48" zoomScaleNormal="100" zoomScaleSheetLayoutView="100" workbookViewId="0">
      <selection activeCell="S39" sqref="S39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13.28515625" customWidth="1"/>
    <col min="5" max="5" width="9.5703125" customWidth="1"/>
    <col min="6" max="6" width="3.5703125" customWidth="1"/>
    <col min="7" max="7" width="9" customWidth="1"/>
    <col min="8" max="8" width="3.5703125" customWidth="1"/>
    <col min="9" max="9" width="7.28515625" customWidth="1"/>
    <col min="10" max="10" width="3.5703125" customWidth="1"/>
    <col min="11" max="11" width="16.85546875" customWidth="1"/>
    <col min="12" max="12" width="12" customWidth="1"/>
    <col min="13" max="13" width="20.7109375" customWidth="1"/>
    <col min="14" max="14" width="14.28515625" customWidth="1"/>
    <col min="15" max="15" width="17.5703125" customWidth="1"/>
  </cols>
  <sheetData>
    <row r="1" spans="1:15" ht="18.75" customHeight="1" x14ac:dyDescent="0.25">
      <c r="A1" s="67" t="s">
        <v>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18.7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6.149999999999999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.9" hidden="1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6" spans="1:15" ht="15.75" x14ac:dyDescent="0.25">
      <c r="L6" s="64" t="s">
        <v>56</v>
      </c>
      <c r="M6" s="64"/>
      <c r="N6" s="64"/>
      <c r="O6" s="64"/>
    </row>
    <row r="7" spans="1:15" ht="15.75" x14ac:dyDescent="0.25">
      <c r="L7" s="64"/>
      <c r="M7" s="64"/>
      <c r="N7" s="64"/>
      <c r="O7" s="64"/>
    </row>
    <row r="8" spans="1:15" ht="15.75" x14ac:dyDescent="0.25">
      <c r="L8" s="64"/>
      <c r="M8" s="64"/>
      <c r="N8" s="64"/>
      <c r="O8" s="64"/>
    </row>
    <row r="9" spans="1:15" ht="15.75" x14ac:dyDescent="0.25">
      <c r="L9" s="64"/>
      <c r="M9" s="64"/>
      <c r="N9" s="64"/>
      <c r="O9" s="64"/>
    </row>
    <row r="10" spans="1:15" ht="15.75" x14ac:dyDescent="0.25">
      <c r="L10" s="64"/>
      <c r="M10" s="64"/>
      <c r="N10" s="64"/>
      <c r="O10" s="64"/>
    </row>
    <row r="11" spans="1:15" ht="15.75" x14ac:dyDescent="0.25">
      <c r="L11" s="64"/>
      <c r="M11" s="64"/>
      <c r="N11" s="64"/>
      <c r="O11" s="64"/>
    </row>
    <row r="12" spans="1:15" ht="15.75" x14ac:dyDescent="0.25">
      <c r="L12" s="64"/>
      <c r="M12" s="64"/>
      <c r="N12" s="64"/>
      <c r="O12" s="64"/>
    </row>
    <row r="13" spans="1:15" ht="15.75" x14ac:dyDescent="0.25">
      <c r="L13" s="66"/>
      <c r="M13" s="66"/>
      <c r="N13" s="66"/>
      <c r="O13" s="66"/>
    </row>
    <row r="14" spans="1:15" ht="18.75" customHeight="1" x14ac:dyDescent="0.25">
      <c r="A14" s="65" t="s">
        <v>27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 ht="18.75" customHeight="1" x14ac:dyDescent="0.2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 ht="18.75" customHeight="1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ht="24.75" customHeight="1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 ht="12.75" hidden="1" customHeight="1" x14ac:dyDescent="0.2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ht="15" hidden="1" customHeight="1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ht="15" hidden="1" customHeight="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 ht="15" customHeight="1" x14ac:dyDescent="0.25">
      <c r="A21" s="65" t="s">
        <v>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ht="8.2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ht="8.25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ht="51.6" customHeight="1" x14ac:dyDescent="0.25">
      <c r="A24" s="52" t="s">
        <v>4</v>
      </c>
      <c r="B24" s="52"/>
      <c r="C24" s="52"/>
      <c r="D24" s="52"/>
      <c r="E24" s="52"/>
      <c r="F24" s="52"/>
      <c r="G24" s="52"/>
      <c r="H24" s="62" t="s">
        <v>54</v>
      </c>
      <c r="I24" s="62"/>
      <c r="J24" s="62"/>
      <c r="K24" s="62"/>
      <c r="L24" s="62"/>
      <c r="M24" s="62"/>
      <c r="N24" s="62"/>
      <c r="O24" s="62"/>
    </row>
    <row r="25" spans="1:15" ht="37.5" customHeight="1" x14ac:dyDescent="0.25">
      <c r="A25" s="52" t="s">
        <v>5</v>
      </c>
      <c r="B25" s="52"/>
      <c r="C25" s="52"/>
      <c r="D25" s="52"/>
      <c r="E25" s="52"/>
      <c r="F25" s="52"/>
      <c r="G25" s="52"/>
      <c r="H25" s="62" t="s">
        <v>48</v>
      </c>
      <c r="I25" s="62"/>
      <c r="J25" s="62"/>
      <c r="K25" s="62"/>
      <c r="L25" s="62"/>
      <c r="M25" s="62"/>
      <c r="N25" s="62"/>
      <c r="O25" s="62"/>
    </row>
    <row r="26" spans="1:15" ht="15.75" x14ac:dyDescent="0.25">
      <c r="A26" s="52" t="s">
        <v>6</v>
      </c>
      <c r="B26" s="52"/>
      <c r="C26" s="52"/>
      <c r="D26" s="52"/>
      <c r="E26" s="52"/>
      <c r="F26" s="52"/>
      <c r="G26" s="52"/>
      <c r="H26" s="69">
        <v>44890</v>
      </c>
      <c r="I26" s="62"/>
      <c r="J26" s="62"/>
      <c r="K26" s="62"/>
      <c r="L26" s="62"/>
      <c r="M26" s="62"/>
      <c r="N26" s="62"/>
      <c r="O26" s="62"/>
    </row>
    <row r="27" spans="1:15" ht="15.75" x14ac:dyDescent="0.25">
      <c r="A27" s="63" t="s">
        <v>7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x14ac:dyDescent="0.25">
      <c r="A28" s="55" t="s">
        <v>8</v>
      </c>
      <c r="B28" s="5"/>
      <c r="C28" s="55" t="s">
        <v>10</v>
      </c>
      <c r="D28" s="55"/>
      <c r="E28" s="55"/>
      <c r="F28" s="55"/>
      <c r="G28" s="55"/>
      <c r="H28" s="55"/>
      <c r="I28" s="55"/>
      <c r="J28" s="55"/>
      <c r="K28" s="55" t="s">
        <v>32</v>
      </c>
      <c r="L28" s="55" t="s">
        <v>3</v>
      </c>
      <c r="M28" s="55" t="s">
        <v>36</v>
      </c>
      <c r="N28" s="55" t="s">
        <v>2</v>
      </c>
      <c r="O28" s="55" t="s">
        <v>1</v>
      </c>
    </row>
    <row r="29" spans="1:15" ht="105.75" customHeight="1" x14ac:dyDescent="0.25">
      <c r="A29" s="55"/>
      <c r="B29" s="18" t="s">
        <v>15</v>
      </c>
      <c r="C29" s="18" t="s">
        <v>9</v>
      </c>
      <c r="D29" s="18" t="s">
        <v>11</v>
      </c>
      <c r="E29" s="55" t="s">
        <v>12</v>
      </c>
      <c r="F29" s="55"/>
      <c r="G29" s="55" t="s">
        <v>13</v>
      </c>
      <c r="H29" s="55"/>
      <c r="I29" s="55" t="s">
        <v>14</v>
      </c>
      <c r="J29" s="55"/>
      <c r="K29" s="55"/>
      <c r="L29" s="55"/>
      <c r="M29" s="55"/>
      <c r="N29" s="55"/>
      <c r="O29" s="55"/>
    </row>
    <row r="30" spans="1:15" s="21" customFormat="1" x14ac:dyDescent="0.25">
      <c r="A30" s="6">
        <v>1</v>
      </c>
      <c r="B30" s="7">
        <v>2</v>
      </c>
      <c r="C30" s="18">
        <v>3</v>
      </c>
      <c r="D30" s="6">
        <v>4</v>
      </c>
      <c r="E30" s="55">
        <v>5</v>
      </c>
      <c r="F30" s="55"/>
      <c r="G30" s="55">
        <v>6</v>
      </c>
      <c r="H30" s="55"/>
      <c r="I30" s="55">
        <v>7</v>
      </c>
      <c r="J30" s="55"/>
      <c r="K30" s="6">
        <v>8</v>
      </c>
      <c r="L30" s="6">
        <v>9</v>
      </c>
      <c r="M30" s="6">
        <v>10</v>
      </c>
      <c r="N30" s="6">
        <v>11</v>
      </c>
      <c r="O30" s="6">
        <v>12</v>
      </c>
    </row>
    <row r="31" spans="1:15" ht="143.25" x14ac:dyDescent="0.25">
      <c r="B31" s="33" t="s">
        <v>34</v>
      </c>
      <c r="C31" s="32" t="s">
        <v>33</v>
      </c>
      <c r="D31" s="5"/>
      <c r="E31" s="55"/>
      <c r="F31" s="55"/>
      <c r="G31" s="55"/>
      <c r="H31" s="55"/>
      <c r="I31" s="55">
        <v>8222.6229999999996</v>
      </c>
      <c r="J31" s="55"/>
      <c r="K31" s="26">
        <f>I31</f>
        <v>8222.6229999999996</v>
      </c>
      <c r="L31" s="7">
        <v>1</v>
      </c>
      <c r="M31" s="10">
        <f>K31*L31</f>
        <v>8222.6229999999996</v>
      </c>
      <c r="N31" s="24">
        <f>I59</f>
        <v>1.0169297755224409</v>
      </c>
      <c r="O31" s="11">
        <f>M31*N31</f>
        <v>8361.8301615956589</v>
      </c>
    </row>
    <row r="32" spans="1:15" x14ac:dyDescent="0.25">
      <c r="A32" s="5"/>
      <c r="B32" s="5"/>
      <c r="C32" s="5"/>
      <c r="D32" s="5"/>
      <c r="E32" s="55"/>
      <c r="F32" s="55"/>
      <c r="G32" s="55"/>
      <c r="H32" s="55"/>
      <c r="M32" s="34"/>
      <c r="N32" s="5"/>
      <c r="O32" s="5"/>
    </row>
    <row r="33" spans="1:15" x14ac:dyDescent="0.25">
      <c r="A33" s="8" t="s">
        <v>37</v>
      </c>
      <c r="B33" s="5"/>
      <c r="C33" s="5"/>
      <c r="D33" s="9">
        <v>0</v>
      </c>
      <c r="E33" s="58">
        <v>0</v>
      </c>
      <c r="F33" s="58"/>
      <c r="G33" s="58">
        <v>0</v>
      </c>
      <c r="H33" s="58"/>
      <c r="I33" s="58">
        <f>I31</f>
        <v>8222.6229999999996</v>
      </c>
      <c r="J33" s="58"/>
      <c r="K33" s="35">
        <f>K31</f>
        <v>8222.6229999999996</v>
      </c>
      <c r="L33" s="35">
        <f>L31</f>
        <v>1</v>
      </c>
      <c r="M33" s="43">
        <f t="shared" ref="M33:O33" si="0">M31</f>
        <v>8222.6229999999996</v>
      </c>
      <c r="N33" s="42">
        <f t="shared" si="0"/>
        <v>1.0169297755224409</v>
      </c>
      <c r="O33" s="35">
        <f t="shared" si="0"/>
        <v>8361.8301615956589</v>
      </c>
    </row>
    <row r="34" spans="1:15" x14ac:dyDescent="0.25">
      <c r="A34" s="8"/>
      <c r="B34" s="5"/>
      <c r="C34" s="5"/>
      <c r="D34" s="5"/>
      <c r="E34" s="55"/>
      <c r="F34" s="55"/>
      <c r="G34" s="55"/>
      <c r="H34" s="55"/>
      <c r="I34" s="55"/>
      <c r="J34" s="55"/>
      <c r="K34" s="5"/>
      <c r="L34" s="5"/>
      <c r="M34" s="5"/>
      <c r="N34" s="5"/>
      <c r="O34" s="5"/>
    </row>
    <row r="35" spans="1:15" ht="90" x14ac:dyDescent="0.25">
      <c r="A35" s="5">
        <v>2</v>
      </c>
      <c r="B35" s="36" t="s">
        <v>35</v>
      </c>
      <c r="C35" s="7" t="s">
        <v>51</v>
      </c>
      <c r="D35" s="18">
        <f>48480-K31</f>
        <v>40257.377</v>
      </c>
      <c r="E35" s="55">
        <v>0</v>
      </c>
      <c r="F35" s="55"/>
      <c r="G35" s="58">
        <v>0</v>
      </c>
      <c r="H35" s="58"/>
      <c r="I35" s="59">
        <v>0</v>
      </c>
      <c r="J35" s="59"/>
      <c r="K35" s="10">
        <f>SUM(D35:J35)</f>
        <v>40257.377</v>
      </c>
      <c r="L35" s="10">
        <v>1</v>
      </c>
      <c r="M35" s="11">
        <f>K35*L35</f>
        <v>40257.377</v>
      </c>
      <c r="N35" s="24">
        <f>I69</f>
        <v>1.0286854942609065</v>
      </c>
      <c r="O35" s="11">
        <f>M35*N35</f>
        <v>41412.179756892649</v>
      </c>
    </row>
    <row r="36" spans="1:15" ht="30" customHeight="1" x14ac:dyDescent="0.25">
      <c r="A36" s="57" t="s">
        <v>38</v>
      </c>
      <c r="B36" s="57"/>
      <c r="C36" s="57"/>
      <c r="D36" s="18">
        <f t="shared" ref="D36:E36" si="1">D35</f>
        <v>40257.377</v>
      </c>
      <c r="E36" s="55">
        <f t="shared" si="1"/>
        <v>0</v>
      </c>
      <c r="F36" s="55"/>
      <c r="G36" s="58">
        <v>0</v>
      </c>
      <c r="H36" s="58"/>
      <c r="I36" s="59">
        <f>I35</f>
        <v>0</v>
      </c>
      <c r="J36" s="59"/>
      <c r="K36" s="10">
        <f>SUM(D36:J36)</f>
        <v>40257.377</v>
      </c>
      <c r="L36" s="10">
        <v>1</v>
      </c>
      <c r="M36" s="11">
        <f t="shared" ref="M36" si="2">K36*L36</f>
        <v>40257.377</v>
      </c>
      <c r="N36" s="24">
        <f>N35</f>
        <v>1.0286854942609065</v>
      </c>
      <c r="O36" s="11">
        <f t="shared" ref="O36" si="3">M36*N36</f>
        <v>41412.179756892649</v>
      </c>
    </row>
    <row r="37" spans="1:15" ht="15" customHeight="1" x14ac:dyDescent="0.25">
      <c r="A37" s="72" t="s">
        <v>16</v>
      </c>
      <c r="B37" s="73" t="s">
        <v>16</v>
      </c>
      <c r="C37" s="74"/>
      <c r="D37" s="27">
        <f>D36+D33</f>
        <v>40257.377</v>
      </c>
      <c r="E37" s="60">
        <f t="shared" ref="E37:I37" si="4">E36+E33</f>
        <v>0</v>
      </c>
      <c r="F37" s="61"/>
      <c r="G37" s="60">
        <f t="shared" si="4"/>
        <v>0</v>
      </c>
      <c r="H37" s="61"/>
      <c r="I37" s="60">
        <f t="shared" si="4"/>
        <v>8222.6229999999996</v>
      </c>
      <c r="J37" s="61"/>
      <c r="K37" s="27">
        <f>K36+K33</f>
        <v>48480</v>
      </c>
      <c r="L37" s="10">
        <v>1</v>
      </c>
      <c r="M37" s="11">
        <f>K37*L37</f>
        <v>48480</v>
      </c>
      <c r="N37" s="24">
        <f>N36</f>
        <v>1.0286854942609065</v>
      </c>
      <c r="O37" s="11">
        <f>M37*N37</f>
        <v>49870.67276176875</v>
      </c>
    </row>
    <row r="38" spans="1:15" x14ac:dyDescent="0.25">
      <c r="A38" s="57" t="s">
        <v>17</v>
      </c>
      <c r="B38" s="57"/>
      <c r="C38" s="57"/>
      <c r="D38" s="5"/>
      <c r="E38" s="55"/>
      <c r="F38" s="55"/>
      <c r="G38" s="55"/>
      <c r="H38" s="55"/>
      <c r="I38" s="55"/>
      <c r="J38" s="55"/>
      <c r="K38" s="5"/>
      <c r="L38" s="5"/>
      <c r="M38" s="5"/>
      <c r="N38" s="24"/>
      <c r="O38" s="5"/>
    </row>
    <row r="39" spans="1:15" ht="60" x14ac:dyDescent="0.25">
      <c r="A39" s="5"/>
      <c r="B39" s="7" t="s">
        <v>18</v>
      </c>
      <c r="C39" s="7" t="s">
        <v>19</v>
      </c>
      <c r="D39" s="20">
        <f>D37*20%</f>
        <v>8051.4754000000003</v>
      </c>
      <c r="E39" s="60">
        <f>E37*20%</f>
        <v>0</v>
      </c>
      <c r="F39" s="61"/>
      <c r="G39" s="60">
        <f>G37*20%</f>
        <v>0</v>
      </c>
      <c r="H39" s="61"/>
      <c r="I39" s="60">
        <f>I37*20%</f>
        <v>1644.5246</v>
      </c>
      <c r="J39" s="61"/>
      <c r="K39" s="20">
        <f>SUM(D39:J39)</f>
        <v>9696</v>
      </c>
      <c r="L39" s="10">
        <v>1</v>
      </c>
      <c r="M39" s="11">
        <f>K39*L39</f>
        <v>9696</v>
      </c>
      <c r="N39" s="24">
        <f>N37</f>
        <v>1.0286854942609065</v>
      </c>
      <c r="O39" s="11">
        <f>M39*N39</f>
        <v>9974.1345523537493</v>
      </c>
    </row>
    <row r="40" spans="1:15" s="1" customFormat="1" x14ac:dyDescent="0.25">
      <c r="A40" s="12"/>
      <c r="B40" s="56" t="s">
        <v>20</v>
      </c>
      <c r="C40" s="56"/>
      <c r="D40" s="16">
        <f>D39+D37</f>
        <v>48308.852400000003</v>
      </c>
      <c r="E40" s="53">
        <f>E39+E37</f>
        <v>0</v>
      </c>
      <c r="F40" s="54"/>
      <c r="G40" s="53">
        <f>G39+G37</f>
        <v>0</v>
      </c>
      <c r="H40" s="54"/>
      <c r="I40" s="53">
        <f>I39+I37</f>
        <v>9867.1476000000002</v>
      </c>
      <c r="J40" s="54"/>
      <c r="K40" s="16">
        <f>K39+K37</f>
        <v>58176</v>
      </c>
      <c r="L40" s="10">
        <v>1</v>
      </c>
      <c r="M40" s="11">
        <f>K40*L40</f>
        <v>58176</v>
      </c>
      <c r="N40" s="25">
        <f>N39</f>
        <v>1.0286854942609065</v>
      </c>
      <c r="O40" s="13">
        <f>M40*N40</f>
        <v>59844.807314122496</v>
      </c>
    </row>
    <row r="42" spans="1:15" x14ac:dyDescent="0.25">
      <c r="A42" t="s">
        <v>23</v>
      </c>
      <c r="B42" t="s">
        <v>30</v>
      </c>
    </row>
    <row r="43" spans="1:15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14"/>
      <c r="M43" s="14"/>
    </row>
    <row r="44" spans="1:15" x14ac:dyDescent="0.2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14"/>
      <c r="M44" s="14"/>
    </row>
    <row r="45" spans="1:15" ht="30.75" customHeight="1" x14ac:dyDescent="0.25">
      <c r="A45" t="s">
        <v>24</v>
      </c>
      <c r="B45" s="45" t="s">
        <v>26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5" x14ac:dyDescent="0.25"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47" spans="1:15" x14ac:dyDescent="0.25">
      <c r="B47" s="46" t="s">
        <v>39</v>
      </c>
      <c r="C47" s="46"/>
      <c r="D47" s="46"/>
      <c r="E47" s="46"/>
      <c r="F47" s="46"/>
      <c r="G47" s="46"/>
      <c r="H47" s="46"/>
      <c r="I47" s="46"/>
      <c r="J47" s="46"/>
      <c r="K47" s="46"/>
      <c r="L47" s="22">
        <v>0.1</v>
      </c>
    </row>
    <row r="48" spans="1:15" x14ac:dyDescent="0.25">
      <c r="B48" t="s">
        <v>31</v>
      </c>
      <c r="L48" s="3"/>
    </row>
    <row r="49" spans="2:12" x14ac:dyDescent="0.25">
      <c r="B49" t="s">
        <v>21</v>
      </c>
      <c r="L49" s="3">
        <v>1.0509999999999999</v>
      </c>
    </row>
    <row r="50" spans="2:12" x14ac:dyDescent="0.25">
      <c r="B50" s="47" t="s">
        <v>25</v>
      </c>
      <c r="C50" s="47"/>
      <c r="D50" s="47"/>
      <c r="F50" t="s">
        <v>22</v>
      </c>
      <c r="G50" s="15">
        <v>1.0042</v>
      </c>
    </row>
    <row r="51" spans="2:12" x14ac:dyDescent="0.25">
      <c r="B51" s="28"/>
      <c r="C51" s="28"/>
      <c r="D51" s="28"/>
      <c r="G51" s="15"/>
    </row>
    <row r="52" spans="2:12" x14ac:dyDescent="0.25">
      <c r="B52" s="46" t="s">
        <v>41</v>
      </c>
      <c r="C52" s="46"/>
      <c r="D52" s="46"/>
      <c r="E52" s="46"/>
      <c r="F52" s="46"/>
      <c r="G52" s="46"/>
      <c r="H52" s="46"/>
      <c r="I52" s="46"/>
      <c r="J52" s="46"/>
      <c r="K52" s="46"/>
      <c r="L52" s="22">
        <v>0.9</v>
      </c>
    </row>
    <row r="53" spans="2:12" x14ac:dyDescent="0.25">
      <c r="B53" t="s">
        <v>31</v>
      </c>
      <c r="L53" s="3"/>
    </row>
    <row r="54" spans="2:12" x14ac:dyDescent="0.25">
      <c r="B54" t="s">
        <v>42</v>
      </c>
      <c r="L54" s="3">
        <v>1.0489999999999999</v>
      </c>
    </row>
    <row r="55" spans="2:12" x14ac:dyDescent="0.25">
      <c r="B55" s="47" t="s">
        <v>43</v>
      </c>
      <c r="C55" s="47"/>
      <c r="D55" s="47"/>
      <c r="F55" t="s">
        <v>22</v>
      </c>
      <c r="G55" s="15">
        <v>1.0039944000000001</v>
      </c>
    </row>
    <row r="56" spans="2:12" x14ac:dyDescent="0.25">
      <c r="B56" s="28"/>
      <c r="C56" s="28"/>
      <c r="D56" s="28"/>
      <c r="G56" s="15"/>
    </row>
    <row r="57" spans="2:12" x14ac:dyDescent="0.25">
      <c r="C57" s="21" t="s">
        <v>44</v>
      </c>
      <c r="H57" s="4" t="s">
        <v>22</v>
      </c>
      <c r="I57">
        <f>1.0042*(1.00399+POWER(1.00399,6))/2</f>
        <v>1.0183441950249343</v>
      </c>
      <c r="J57" s="29"/>
    </row>
    <row r="59" spans="2:12" x14ac:dyDescent="0.25">
      <c r="B59" s="37" t="s">
        <v>45</v>
      </c>
      <c r="C59" s="37"/>
      <c r="D59" s="38"/>
      <c r="E59" s="38" t="s">
        <v>50</v>
      </c>
      <c r="F59" s="38"/>
      <c r="G59" s="38"/>
      <c r="H59" s="30" t="s">
        <v>22</v>
      </c>
      <c r="I59" s="40">
        <f>0.1*1.0042+0.9*I57</f>
        <v>1.0169297755224409</v>
      </c>
    </row>
    <row r="60" spans="2:12" x14ac:dyDescent="0.25">
      <c r="B60" s="30"/>
      <c r="C60" s="30"/>
      <c r="D60" s="31"/>
      <c r="E60" s="31"/>
      <c r="F60" s="31"/>
      <c r="G60" s="31"/>
      <c r="H60" s="30"/>
      <c r="I60" s="23"/>
    </row>
    <row r="61" spans="2:12" x14ac:dyDescent="0.25">
      <c r="B61" s="46" t="s">
        <v>40</v>
      </c>
      <c r="C61" s="46"/>
      <c r="D61" s="46"/>
      <c r="E61" s="46"/>
      <c r="F61" s="46"/>
      <c r="G61" s="46"/>
      <c r="H61" s="46"/>
      <c r="I61" s="46"/>
      <c r="J61" s="46"/>
      <c r="K61" s="46"/>
      <c r="L61" s="22">
        <v>1</v>
      </c>
    </row>
    <row r="62" spans="2:12" x14ac:dyDescent="0.25">
      <c r="B62" t="s">
        <v>31</v>
      </c>
      <c r="L62" s="3"/>
    </row>
    <row r="63" spans="2:12" x14ac:dyDescent="0.25">
      <c r="B63" t="s">
        <v>42</v>
      </c>
      <c r="L63" s="3">
        <v>1.0489999999999999</v>
      </c>
    </row>
    <row r="64" spans="2:12" x14ac:dyDescent="0.25">
      <c r="B64" s="47" t="s">
        <v>43</v>
      </c>
      <c r="C64" s="47"/>
      <c r="D64" s="47"/>
      <c r="F64" t="s">
        <v>22</v>
      </c>
      <c r="G64" s="15">
        <v>1.0039944000000001</v>
      </c>
    </row>
    <row r="65" spans="1:15" x14ac:dyDescent="0.25">
      <c r="B65" s="28"/>
      <c r="C65" s="28"/>
      <c r="D65" s="28"/>
      <c r="G65" s="15"/>
    </row>
    <row r="66" spans="1:15" x14ac:dyDescent="0.25">
      <c r="B66" s="28" t="s">
        <v>47</v>
      </c>
      <c r="C66" s="28"/>
      <c r="D66" s="28"/>
      <c r="F66" t="s">
        <v>22</v>
      </c>
      <c r="G66" s="23">
        <f>1.0042*(1.00399+POWER(1.00399,11))/2</f>
        <v>1.0286854942609065</v>
      </c>
    </row>
    <row r="67" spans="1:15" x14ac:dyDescent="0.25">
      <c r="B67" s="28"/>
      <c r="C67" s="28"/>
      <c r="D67" s="28"/>
      <c r="G67" s="15"/>
    </row>
    <row r="69" spans="1:15" x14ac:dyDescent="0.25">
      <c r="A69" s="37" t="s">
        <v>46</v>
      </c>
      <c r="C69" s="37"/>
      <c r="D69" s="41"/>
      <c r="E69" s="39" t="s">
        <v>49</v>
      </c>
      <c r="F69" s="39"/>
      <c r="G69" s="39"/>
      <c r="H69" s="30" t="s">
        <v>22</v>
      </c>
      <c r="I69" s="40">
        <f>G66*1</f>
        <v>1.0286854942609065</v>
      </c>
    </row>
    <row r="70" spans="1:15" ht="15.75" x14ac:dyDescent="0.25">
      <c r="A70" s="52" t="s">
        <v>28</v>
      </c>
      <c r="B70" s="52"/>
      <c r="C70" s="52"/>
      <c r="D70" s="52"/>
      <c r="E70" s="52"/>
      <c r="F70" s="52"/>
      <c r="G70" s="52"/>
      <c r="H70" s="21"/>
    </row>
    <row r="71" spans="1:15" x14ac:dyDescent="0.25">
      <c r="A71" s="70" t="s">
        <v>29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</row>
    <row r="72" spans="1:15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</row>
    <row r="73" spans="1:15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</row>
    <row r="74" spans="1:15" ht="27" customHeight="1" x14ac:dyDescent="0.25">
      <c r="A74" s="70" t="s">
        <v>52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</row>
    <row r="75" spans="1:15" ht="15.75" x14ac:dyDescent="0.25">
      <c r="A75" s="44"/>
      <c r="B75" s="71" t="s">
        <v>53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</row>
    <row r="77" spans="1:15" ht="15.75" customHeight="1" x14ac:dyDescent="0.3">
      <c r="A77" s="2"/>
      <c r="C77" s="2"/>
      <c r="D77" s="49"/>
      <c r="E77" s="49"/>
      <c r="F77" s="51"/>
      <c r="G77" s="51"/>
      <c r="H77" s="51"/>
      <c r="I77" s="51"/>
      <c r="J77" s="51"/>
      <c r="K77" s="51"/>
    </row>
    <row r="78" spans="1:15" x14ac:dyDescent="0.25">
      <c r="D78" s="50"/>
      <c r="E78" s="50"/>
      <c r="F78" s="50"/>
      <c r="G78" s="50"/>
      <c r="H78" s="50"/>
      <c r="I78" s="50"/>
    </row>
    <row r="79" spans="1:15" ht="18.75" x14ac:dyDescent="0.3">
      <c r="A79" s="48"/>
      <c r="B79" s="48"/>
      <c r="C79" s="2"/>
      <c r="D79" s="49"/>
      <c r="E79" s="49"/>
      <c r="F79" s="51"/>
      <c r="G79" s="51"/>
      <c r="H79" s="51"/>
      <c r="I79" s="51"/>
      <c r="J79" s="51"/>
      <c r="K79" s="51"/>
    </row>
    <row r="80" spans="1:15" x14ac:dyDescent="0.25">
      <c r="D80" s="50"/>
      <c r="E80" s="50"/>
      <c r="F80" s="50"/>
      <c r="G80" s="50"/>
      <c r="H80" s="50"/>
      <c r="I80" s="50"/>
    </row>
    <row r="87" spans="12:12" x14ac:dyDescent="0.25">
      <c r="L87" s="17"/>
    </row>
  </sheetData>
  <mergeCells count="85">
    <mergeCell ref="B61:K61"/>
    <mergeCell ref="B64:D64"/>
    <mergeCell ref="I37:J37"/>
    <mergeCell ref="G37:H37"/>
    <mergeCell ref="E37:F37"/>
    <mergeCell ref="A37:C37"/>
    <mergeCell ref="B52:K52"/>
    <mergeCell ref="B47:K47"/>
    <mergeCell ref="B50:D50"/>
    <mergeCell ref="B40:C40"/>
    <mergeCell ref="E40:F40"/>
    <mergeCell ref="G40:H40"/>
    <mergeCell ref="I40:J40"/>
    <mergeCell ref="B45:L45"/>
    <mergeCell ref="B46:K46"/>
    <mergeCell ref="B55:D55"/>
    <mergeCell ref="D80:E80"/>
    <mergeCell ref="F80:I80"/>
    <mergeCell ref="A70:G70"/>
    <mergeCell ref="A71:O73"/>
    <mergeCell ref="A74:O74"/>
    <mergeCell ref="B75:O75"/>
    <mergeCell ref="D77:E77"/>
    <mergeCell ref="F77:K77"/>
    <mergeCell ref="D78:E78"/>
    <mergeCell ref="F78:I78"/>
    <mergeCell ref="A79:B79"/>
    <mergeCell ref="D79:E79"/>
    <mergeCell ref="F79:K79"/>
    <mergeCell ref="A38:C38"/>
    <mergeCell ref="E38:F38"/>
    <mergeCell ref="G38:H38"/>
    <mergeCell ref="I38:J38"/>
    <mergeCell ref="E39:F39"/>
    <mergeCell ref="G39:H39"/>
    <mergeCell ref="I39:J39"/>
    <mergeCell ref="E35:F35"/>
    <mergeCell ref="G35:H35"/>
    <mergeCell ref="I35:J35"/>
    <mergeCell ref="A36:C36"/>
    <mergeCell ref="E36:F36"/>
    <mergeCell ref="G36:H36"/>
    <mergeCell ref="I36:J36"/>
    <mergeCell ref="E33:F33"/>
    <mergeCell ref="G33:H33"/>
    <mergeCell ref="I33:J33"/>
    <mergeCell ref="E34:F34"/>
    <mergeCell ref="G34:H34"/>
    <mergeCell ref="I34:J34"/>
    <mergeCell ref="I29:J29"/>
    <mergeCell ref="E31:F31"/>
    <mergeCell ref="G31:H31"/>
    <mergeCell ref="E32:F32"/>
    <mergeCell ref="G32:H32"/>
    <mergeCell ref="I31:J31"/>
    <mergeCell ref="E30:F30"/>
    <mergeCell ref="G30:H30"/>
    <mergeCell ref="I30:J30"/>
    <mergeCell ref="N28:N29"/>
    <mergeCell ref="O28:O29"/>
    <mergeCell ref="E29:F29"/>
    <mergeCell ref="A24:G24"/>
    <mergeCell ref="H24:O24"/>
    <mergeCell ref="A28:A29"/>
    <mergeCell ref="C28:J28"/>
    <mergeCell ref="K28:K29"/>
    <mergeCell ref="L28:L29"/>
    <mergeCell ref="M28:M29"/>
    <mergeCell ref="A25:G25"/>
    <mergeCell ref="H25:O25"/>
    <mergeCell ref="A26:G26"/>
    <mergeCell ref="H26:O26"/>
    <mergeCell ref="A27:O27"/>
    <mergeCell ref="G29:H29"/>
    <mergeCell ref="A1:O4"/>
    <mergeCell ref="L6:O6"/>
    <mergeCell ref="L7:O7"/>
    <mergeCell ref="L8:O8"/>
    <mergeCell ref="L9:O9"/>
    <mergeCell ref="A21:O22"/>
    <mergeCell ref="L10:O10"/>
    <mergeCell ref="L11:O11"/>
    <mergeCell ref="L12:O12"/>
    <mergeCell ref="L13:O13"/>
    <mergeCell ref="A14:O20"/>
  </mergeCells>
  <pageMargins left="0.7" right="0.45" top="0.44" bottom="0.36" header="0.3" footer="0.3"/>
  <pageSetup paperSize="9" scale="76" orientation="landscape" verticalDpi="0" r:id="rId1"/>
  <rowBreaks count="1" manualBreakCount="1">
    <brk id="31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8</xdr:col>
                <xdr:colOff>180975</xdr:colOff>
                <xdr:row>57</xdr:row>
                <xdr:rowOff>114300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r:id="rId7">
            <anchor moveWithCells="1">
              <from>
                <xdr:col>4</xdr:col>
                <xdr:colOff>0</xdr:colOff>
                <xdr:row>53</xdr:row>
                <xdr:rowOff>76200</xdr:rowOff>
              </from>
              <to>
                <xdr:col>4</xdr:col>
                <xdr:colOff>476250</xdr:colOff>
                <xdr:row>55</xdr:row>
                <xdr:rowOff>76200</xdr:rowOff>
              </to>
            </anchor>
          </objectPr>
        </oleObject>
      </mc:Choice>
      <mc:Fallback>
        <oleObject progId="Word.Document.12" shapeId="2052" r:id="rId6"/>
      </mc:Fallback>
    </mc:AlternateContent>
    <mc:AlternateContent xmlns:mc="http://schemas.openxmlformats.org/markup-compatibility/2006">
      <mc:Choice Requires="x14">
        <oleObject progId="Word.Document.12" shapeId="2051" r:id="rId8">
          <objectPr defaultSize="0" r:id="rId9">
            <anchor moveWithCells="1">
              <from>
                <xdr:col>4</xdr:col>
                <xdr:colOff>38100</xdr:colOff>
                <xdr:row>49</xdr:row>
                <xdr:rowOff>0</xdr:rowOff>
              </from>
              <to>
                <xdr:col>5</xdr:col>
                <xdr:colOff>0</xdr:colOff>
                <xdr:row>50</xdr:row>
                <xdr:rowOff>133350</xdr:rowOff>
              </to>
            </anchor>
          </objectPr>
        </oleObject>
      </mc:Choice>
      <mc:Fallback>
        <oleObject progId="Word.Document.12" shapeId="2051" r:id="rId8"/>
      </mc:Fallback>
    </mc:AlternateContent>
    <mc:AlternateContent xmlns:mc="http://schemas.openxmlformats.org/markup-compatibility/2006">
      <mc:Choice Requires="x14">
        <oleObject progId="Word.Document.12" shapeId="2056" r:id="rId10">
          <objectPr defaultSize="0" r:id="rId11">
            <anchor moveWithCells="1">
              <from>
                <xdr:col>4</xdr:col>
                <xdr:colOff>57150</xdr:colOff>
                <xdr:row>63</xdr:row>
                <xdr:rowOff>0</xdr:rowOff>
              </from>
              <to>
                <xdr:col>5</xdr:col>
                <xdr:colOff>28575</xdr:colOff>
                <xdr:row>65</xdr:row>
                <xdr:rowOff>0</xdr:rowOff>
              </to>
            </anchor>
          </objectPr>
        </oleObject>
      </mc:Choice>
      <mc:Fallback>
        <oleObject progId="Word.Document.12" shapeId="2056" r:id="rId10"/>
      </mc:Fallback>
    </mc:AlternateContent>
    <mc:AlternateContent xmlns:mc="http://schemas.openxmlformats.org/markup-compatibility/2006">
      <mc:Choice Requires="x14">
        <oleObject progId="Word.Document.12" shapeId="2057" r:id="rId12">
          <objectPr defaultSize="0" r:id="rId13">
            <anchor moveWithCells="1">
              <from>
                <xdr:col>2</xdr:col>
                <xdr:colOff>0</xdr:colOff>
                <xdr:row>65</xdr:row>
                <xdr:rowOff>0</xdr:rowOff>
              </from>
              <to>
                <xdr:col>4</xdr:col>
                <xdr:colOff>333375</xdr:colOff>
                <xdr:row>66</xdr:row>
                <xdr:rowOff>114300</xdr:rowOff>
              </to>
            </anchor>
          </objectPr>
        </oleObject>
      </mc:Choice>
      <mc:Fallback>
        <oleObject progId="Word.Document.12" shapeId="205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Хатунцев Юрий Владимирович</cp:lastModifiedBy>
  <cp:lastPrinted>2022-12-21T20:21:41Z</cp:lastPrinted>
  <dcterms:created xsi:type="dcterms:W3CDTF">2021-03-25T06:47:34Z</dcterms:created>
  <dcterms:modified xsi:type="dcterms:W3CDTF">2022-12-28T12:36:45Z</dcterms:modified>
</cp:coreProperties>
</file>