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35" windowHeight="11760" activeTab="1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Лист1!$A$1:$N$28</definedName>
    <definedName name="_xlnm.Print_Area" localSheetId="0">'Лист1 (2)'!$A$1:$N$20</definedName>
  </definedNames>
  <calcPr calcId="144525"/>
</workbook>
</file>

<file path=xl/calcChain.xml><?xml version="1.0" encoding="utf-8"?>
<calcChain xmlns="http://schemas.openxmlformats.org/spreadsheetml/2006/main">
  <c r="I9" i="4" l="1"/>
  <c r="J9" i="4" s="1"/>
  <c r="H9" i="4"/>
  <c r="K9" i="4" s="1"/>
  <c r="L9" i="4" s="1"/>
  <c r="M9" i="4" s="1"/>
  <c r="N9" i="4" s="1"/>
  <c r="N10" i="4" s="1"/>
  <c r="I11" i="1" l="1"/>
  <c r="J11" i="1" s="1"/>
  <c r="I12" i="1"/>
  <c r="I13" i="1"/>
  <c r="I14" i="1"/>
  <c r="I15" i="1"/>
  <c r="I16" i="1"/>
  <c r="I17" i="1"/>
  <c r="H11" i="1"/>
  <c r="K11" i="1" s="1"/>
  <c r="L11" i="1" s="1"/>
  <c r="M11" i="1" s="1"/>
  <c r="N11" i="1" s="1"/>
  <c r="H12" i="1"/>
  <c r="H13" i="1"/>
  <c r="K13" i="1" s="1"/>
  <c r="L13" i="1" s="1"/>
  <c r="M13" i="1" s="1"/>
  <c r="N13" i="1" s="1"/>
  <c r="H14" i="1"/>
  <c r="K14" i="1" s="1"/>
  <c r="L14" i="1" s="1"/>
  <c r="M14" i="1" s="1"/>
  <c r="N14" i="1" s="1"/>
  <c r="H15" i="1"/>
  <c r="K15" i="1" s="1"/>
  <c r="L15" i="1" s="1"/>
  <c r="M15" i="1" s="1"/>
  <c r="N15" i="1" s="1"/>
  <c r="H16" i="1"/>
  <c r="K16" i="1" s="1"/>
  <c r="L16" i="1" s="1"/>
  <c r="M16" i="1" s="1"/>
  <c r="N16" i="1" s="1"/>
  <c r="H17" i="1"/>
  <c r="K17" i="1" s="1"/>
  <c r="L17" i="1" s="1"/>
  <c r="M17" i="1" s="1"/>
  <c r="N17" i="1" s="1"/>
  <c r="H10" i="1"/>
  <c r="K10" i="1" s="1"/>
  <c r="L10" i="1" s="1"/>
  <c r="M10" i="1" s="1"/>
  <c r="N10" i="1" s="1"/>
  <c r="I10" i="1"/>
  <c r="A16" i="1"/>
  <c r="A17" i="1" s="1"/>
  <c r="J10" i="1"/>
  <c r="B25" i="2"/>
  <c r="J17" i="1" l="1"/>
  <c r="J15" i="1"/>
  <c r="J12" i="1"/>
  <c r="K12" i="1"/>
  <c r="L12" i="1" s="1"/>
  <c r="M12" i="1" s="1"/>
  <c r="N12" i="1" s="1"/>
  <c r="N18" i="1" s="1"/>
  <c r="J16" i="1"/>
  <c r="J14" i="1"/>
  <c r="J13" i="1"/>
</calcChain>
</file>

<file path=xl/sharedStrings.xml><?xml version="1.0" encoding="utf-8"?>
<sst xmlns="http://schemas.openxmlformats.org/spreadsheetml/2006/main" count="94" uniqueCount="55">
  <si>
    <t>Средняя арифметическая величина цены единицы продукции</t>
  </si>
  <si>
    <t xml:space="preserve">Среднее квадратичное отклонение </t>
  </si>
  <si>
    <t>Основные характеристики объекта закупки</t>
  </si>
  <si>
    <t>Ед. изм.</t>
  </si>
  <si>
    <t>Кол-во</t>
  </si>
  <si>
    <t>№ п/п</t>
  </si>
  <si>
    <t xml:space="preserve">коэффициент вариации цен         V (%)                    (не должен превышать 33%) </t>
  </si>
  <si>
    <t>Цена за единицу изм. (руб.)</t>
  </si>
  <si>
    <t>Цена за единицу изм. с округлением (вниз) до сотых долей после запятой (руб.)</t>
  </si>
  <si>
    <t>Коммерческие предложения (руб./ед.изм.)</t>
  </si>
  <si>
    <t xml:space="preserve">Цена единицы продукции, указанная в источнике  Поставщик №1 с НДС, (руб.) </t>
  </si>
  <si>
    <t>Цена единицы продукции, указанная в источнике  Поставщик №2 с НДС', (руб.)</t>
  </si>
  <si>
    <t>В результате проведенного расчета  НМЦК составила  руб:</t>
  </si>
  <si>
    <t>Поставщик №1 --</t>
  </si>
  <si>
    <t>Поставщик №2 --</t>
  </si>
  <si>
    <t>Цена единицы продукции, указанная в источнике Поставщик №3 с НДС, (руб.)</t>
  </si>
  <si>
    <t>Поставщик №3 --</t>
  </si>
  <si>
    <t xml:space="preserve">Метод сопоставимых рыночных цен (анализа рынка)
</t>
  </si>
  <si>
    <t>Обоснование начальной (максимальной) цены договора
ОПИСАНИЕ ПРЕДМЕТА/НАИМЕНОВАНИЯ ЗАКУПКИ</t>
  </si>
  <si>
    <t xml:space="preserve">Расчет начальной (максимальной) цены договора методом сопоставимых рыночных цен (анализа рынка) </t>
  </si>
  <si>
    <t>НМЦД договора с учетом округления цены за единицу (руб.)</t>
  </si>
  <si>
    <t>Однородность совокупности значений выявленных цен, используемых в расчете НМЦД**</t>
  </si>
  <si>
    <t>НМЦД, определенная методом сопоставимых рыночных цен (анализа рынка)*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</si>
  <si>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</si>
  <si>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</si>
  <si>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</si>
  <si>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</si>
  <si>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>30.08.2018 г.</t>
  </si>
  <si>
    <t>Техническое обслуживание (предповерочная подготовка) приборов учета газа, в том числе;</t>
  </si>
  <si>
    <t>Номер исходящего запроса: 17-3 / 7627 от 27.08.2018 г.</t>
  </si>
  <si>
    <t>Инициатор закупки:</t>
  </si>
  <si>
    <t>И.о. начальника газовой службы</t>
  </si>
  <si>
    <t>Э.Л.Енилеев</t>
  </si>
  <si>
    <t>310632,72 руб. "(расчет приложен в виде отдельной таблицы)"</t>
  </si>
  <si>
    <t>согласно описанию объекта закупки</t>
  </si>
  <si>
    <t>усл. ед.</t>
  </si>
  <si>
    <t>Техническое обслуживание (предповерочная подготовка) приборов учета газа</t>
  </si>
  <si>
    <t>Всего</t>
  </si>
  <si>
    <t>В результате проведенного расчета  НМЦД составила  руб:</t>
  </si>
  <si>
    <t>усл.ед.</t>
  </si>
  <si>
    <t>Исполнитель №1 --</t>
  </si>
  <si>
    <t>Исполнитель №2 --</t>
  </si>
  <si>
    <t>Исполнитель №3 --</t>
  </si>
  <si>
    <t>вх. № 17-3 / 7627 / 05 от 29.08.18г.</t>
  </si>
  <si>
    <t>вх. № 17-3 / 7627 / 07 от 29.08.18г.</t>
  </si>
  <si>
    <t>вх. № 17-3 / 7627 / 08 от 29.08.18г.</t>
  </si>
  <si>
    <t>Оказание услуг по тех.обслуживанию (предповерочная подготовка) вычислителя объема газа "Универсал-02"</t>
  </si>
  <si>
    <t>Оказание услуг по тех.обслуживанию (предповерочная подготовка) вычислителя объема газа "Универсал-М"</t>
  </si>
  <si>
    <t>Оказание услуг по тех.обслуживанию (предповерочная подготовка) корректора объема газа "Тандем"</t>
  </si>
  <si>
    <t>Оказание услуг по тех.обслуживанию (предповерочная подготовка) корректора объема газа "КПЛГ ("ВЕГА")"</t>
  </si>
  <si>
    <t>Оказание услуг по тех.обслуживанию (предповерочная подготовка) корректора объема газа "ОКВГ"</t>
  </si>
  <si>
    <t>Оказание услуг по тех.обслуживанию (предповерочная подготовка) счетчика газа "Курс-01"</t>
  </si>
  <si>
    <t>Оказание услуг по тех.обслуживанию (предповерочная подготовка) счетчика газа "РЛ" G10</t>
  </si>
  <si>
    <t>Оказание услуг по тех.обслуживанию (предповерочная подготовка) счетчика газа "Метрикс" G 16</t>
  </si>
  <si>
    <t xml:space="preserve">Приложение № 4
к Документации по запросу предложений № 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</si>
</sst>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/>
    <xf numFmtId="0" fontId="6" fillId="0" borderId="0" xfId="0" applyFont="1" applyAlignment="1"/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/>
    <xf numFmtId="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/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/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</xdr:row>
      <xdr:rowOff>504825</xdr:rowOff>
    </xdr:from>
    <xdr:to>
      <xdr:col>9</xdr:col>
      <xdr:colOff>0</xdr:colOff>
      <xdr:row>7</xdr:row>
      <xdr:rowOff>895350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67625" y="3067050"/>
          <a:ext cx="838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38100</xdr:colOff>
      <xdr:row>7</xdr:row>
      <xdr:rowOff>1066800</xdr:rowOff>
    </xdr:from>
    <xdr:to>
      <xdr:col>9</xdr:col>
      <xdr:colOff>771525</xdr:colOff>
      <xdr:row>7</xdr:row>
      <xdr:rowOff>1419225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43925" y="3629025"/>
          <a:ext cx="733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7</xdr:row>
      <xdr:rowOff>1543050</xdr:rowOff>
    </xdr:from>
    <xdr:to>
      <xdr:col>10</xdr:col>
      <xdr:colOff>1638300</xdr:colOff>
      <xdr:row>7</xdr:row>
      <xdr:rowOff>1905000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34525" y="4105275"/>
          <a:ext cx="14573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361950</xdr:colOff>
      <xdr:row>7</xdr:row>
      <xdr:rowOff>1285875</xdr:rowOff>
    </xdr:from>
    <xdr:to>
      <xdr:col>10</xdr:col>
      <xdr:colOff>514350</xdr:colOff>
      <xdr:row>7</xdr:row>
      <xdr:rowOff>1514475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715500" y="3848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504825</xdr:rowOff>
    </xdr:from>
    <xdr:to>
      <xdr:col>9</xdr:col>
      <xdr:colOff>0</xdr:colOff>
      <xdr:row>8</xdr:row>
      <xdr:rowOff>895350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3067050"/>
          <a:ext cx="8382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38100</xdr:colOff>
      <xdr:row>8</xdr:row>
      <xdr:rowOff>1066800</xdr:rowOff>
    </xdr:from>
    <xdr:to>
      <xdr:col>9</xdr:col>
      <xdr:colOff>771525</xdr:colOff>
      <xdr:row>8</xdr:row>
      <xdr:rowOff>1419225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429750" y="3629025"/>
          <a:ext cx="733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8</xdr:row>
      <xdr:rowOff>1543050</xdr:rowOff>
    </xdr:from>
    <xdr:to>
      <xdr:col>10</xdr:col>
      <xdr:colOff>1638300</xdr:colOff>
      <xdr:row>8</xdr:row>
      <xdr:rowOff>1905000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420350" y="4105275"/>
          <a:ext cx="14573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361950</xdr:colOff>
      <xdr:row>8</xdr:row>
      <xdr:rowOff>1285875</xdr:rowOff>
    </xdr:from>
    <xdr:to>
      <xdr:col>10</xdr:col>
      <xdr:colOff>514350</xdr:colOff>
      <xdr:row>8</xdr:row>
      <xdr:rowOff>1514475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601325" y="3848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topLeftCell="C5" zoomScaleSheetLayoutView="100" workbookViewId="0">
      <selection activeCell="H9" sqref="H9"/>
    </sheetView>
  </sheetViews>
  <sheetFormatPr defaultRowHeight="18.75" x14ac:dyDescent="0.3"/>
  <cols>
    <col min="1" max="1" width="4" style="1" customWidth="1"/>
    <col min="2" max="2" width="40.5703125" style="1" customWidth="1"/>
    <col min="3" max="3" width="7.5703125" style="1" customWidth="1"/>
    <col min="4" max="4" width="9.28515625" style="1" customWidth="1"/>
    <col min="5" max="6" width="13.7109375" style="1" customWidth="1"/>
    <col min="7" max="7" width="13.28515625" style="1" customWidth="1"/>
    <col min="8" max="10" width="12.7109375" style="1" customWidth="1"/>
    <col min="11" max="11" width="24.7109375" style="1" customWidth="1"/>
    <col min="12" max="12" width="13.5703125" style="1" customWidth="1"/>
    <col min="13" max="13" width="10.5703125" style="1" customWidth="1"/>
    <col min="14" max="14" width="15.5703125" style="1" bestFit="1" customWidth="1"/>
    <col min="15" max="15" width="9.140625" style="1"/>
    <col min="16" max="16" width="11.5703125" style="21" bestFit="1" customWidth="1"/>
    <col min="17" max="16384" width="9.140625" style="1"/>
  </cols>
  <sheetData>
    <row r="1" spans="1:16" ht="28.35" customHeight="1" x14ac:dyDescent="0.3">
      <c r="A1" s="50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6" ht="18.75" customHeight="1" x14ac:dyDescent="0.3">
      <c r="A2" s="36" t="s">
        <v>2</v>
      </c>
      <c r="B2" s="37"/>
      <c r="C2" s="51" t="s">
        <v>34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ht="44.25" customHeight="1" x14ac:dyDescent="0.3">
      <c r="A3" s="52" t="s">
        <v>24</v>
      </c>
      <c r="B3" s="53"/>
      <c r="C3" s="54" t="s">
        <v>17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1:16" ht="21.2" customHeight="1" x14ac:dyDescent="0.3">
      <c r="A4" s="57" t="s">
        <v>25</v>
      </c>
      <c r="B4" s="57"/>
      <c r="C4" s="58" t="s">
        <v>33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21.2" customHeight="1" x14ac:dyDescent="0.3">
      <c r="A5" s="36" t="s">
        <v>26</v>
      </c>
      <c r="B5" s="37"/>
      <c r="C5" s="38" t="s">
        <v>27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" s="3" customFormat="1" ht="21.2" customHeight="1" x14ac:dyDescent="0.25">
      <c r="A6" s="39" t="s">
        <v>19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22"/>
    </row>
    <row r="7" spans="1:16" s="3" customFormat="1" ht="48" customHeight="1" x14ac:dyDescent="0.25">
      <c r="A7" s="40" t="s">
        <v>5</v>
      </c>
      <c r="B7" s="42" t="s">
        <v>28</v>
      </c>
      <c r="C7" s="40" t="s">
        <v>3</v>
      </c>
      <c r="D7" s="40" t="s">
        <v>4</v>
      </c>
      <c r="E7" s="44" t="s">
        <v>9</v>
      </c>
      <c r="F7" s="45"/>
      <c r="G7" s="45"/>
      <c r="H7" s="46" t="s">
        <v>21</v>
      </c>
      <c r="I7" s="47"/>
      <c r="J7" s="48"/>
      <c r="K7" s="49" t="s">
        <v>22</v>
      </c>
      <c r="L7" s="49"/>
      <c r="M7" s="49"/>
      <c r="N7" s="49"/>
      <c r="P7" s="22"/>
    </row>
    <row r="8" spans="1:16" ht="155.25" customHeight="1" x14ac:dyDescent="0.3">
      <c r="A8" s="41"/>
      <c r="B8" s="43"/>
      <c r="C8" s="41"/>
      <c r="D8" s="41"/>
      <c r="E8" s="24" t="s">
        <v>10</v>
      </c>
      <c r="F8" s="24" t="s">
        <v>11</v>
      </c>
      <c r="G8" s="24" t="s">
        <v>15</v>
      </c>
      <c r="H8" s="24" t="s">
        <v>0</v>
      </c>
      <c r="I8" s="24" t="s">
        <v>1</v>
      </c>
      <c r="J8" s="24" t="s">
        <v>6</v>
      </c>
      <c r="K8" s="25" t="s">
        <v>23</v>
      </c>
      <c r="L8" s="4" t="s">
        <v>7</v>
      </c>
      <c r="M8" s="4" t="s">
        <v>8</v>
      </c>
      <c r="N8" s="24" t="s">
        <v>20</v>
      </c>
    </row>
    <row r="9" spans="1:16" ht="50.25" customHeight="1" x14ac:dyDescent="0.3">
      <c r="A9" s="8">
        <v>1</v>
      </c>
      <c r="B9" s="28" t="s">
        <v>36</v>
      </c>
      <c r="C9" s="9" t="s">
        <v>35</v>
      </c>
      <c r="D9" s="18">
        <v>53</v>
      </c>
      <c r="E9" s="19">
        <v>344352</v>
      </c>
      <c r="F9" s="20">
        <v>289360</v>
      </c>
      <c r="G9" s="20">
        <v>298061</v>
      </c>
      <c r="H9" s="11">
        <f t="shared" ref="H9" si="0">AVERAGE(E9:G9)</f>
        <v>310591</v>
      </c>
      <c r="I9" s="11">
        <f t="shared" ref="I9" si="1">STDEV(E9:G9)</f>
        <v>29559.781646690153</v>
      </c>
      <c r="J9" s="11">
        <f t="shared" ref="J9" si="2">I9/H9*100</f>
        <v>9.517269221159065</v>
      </c>
      <c r="K9" s="12">
        <f t="shared" ref="K9" si="3">H9*D9</f>
        <v>16461323</v>
      </c>
      <c r="L9" s="13">
        <f t="shared" ref="L9" si="4">K9/D9</f>
        <v>310591</v>
      </c>
      <c r="M9" s="12">
        <f t="shared" ref="M9" si="5">ROUNDDOWN(L9,2)</f>
        <v>310591</v>
      </c>
      <c r="N9" s="14">
        <f t="shared" ref="N9" si="6">M9*D9</f>
        <v>16461323</v>
      </c>
      <c r="O9" s="15"/>
      <c r="P9" s="23"/>
    </row>
    <row r="10" spans="1:16" x14ac:dyDescent="0.3">
      <c r="A10" s="33" t="s">
        <v>12</v>
      </c>
      <c r="B10" s="33"/>
      <c r="C10" s="34"/>
      <c r="D10" s="34"/>
      <c r="E10" s="34"/>
      <c r="F10" s="33"/>
      <c r="G10" s="33"/>
      <c r="H10" s="33"/>
      <c r="I10" s="33"/>
      <c r="J10" s="33"/>
      <c r="K10" s="33"/>
      <c r="L10" s="33"/>
      <c r="M10" s="33"/>
      <c r="N10" s="7">
        <f>SUM(N9:N9)</f>
        <v>16461323</v>
      </c>
      <c r="O10" s="15"/>
      <c r="P10" s="23"/>
    </row>
    <row r="12" spans="1:16" x14ac:dyDescent="0.3">
      <c r="C12" s="1" t="s">
        <v>13</v>
      </c>
      <c r="J12" s="16"/>
    </row>
    <row r="13" spans="1:16" x14ac:dyDescent="0.3">
      <c r="C13" s="1" t="s">
        <v>14</v>
      </c>
    </row>
    <row r="14" spans="1:16" x14ac:dyDescent="0.3">
      <c r="C14" s="1" t="s">
        <v>16</v>
      </c>
    </row>
    <row r="15" spans="1:16" x14ac:dyDescent="0.3">
      <c r="A15" s="6" t="s">
        <v>29</v>
      </c>
    </row>
    <row r="16" spans="1:16" x14ac:dyDescent="0.3">
      <c r="A16" s="6"/>
      <c r="B16" s="6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3">
      <c r="A17" s="35" t="s">
        <v>30</v>
      </c>
      <c r="B17" s="35"/>
      <c r="C17" s="5"/>
      <c r="D17" s="29" t="s">
        <v>31</v>
      </c>
      <c r="E17" s="5"/>
      <c r="F17" s="5"/>
      <c r="G17" s="5"/>
      <c r="H17" s="29" t="s">
        <v>32</v>
      </c>
      <c r="I17" s="5"/>
      <c r="J17" s="5"/>
      <c r="K17" s="5"/>
    </row>
    <row r="18" spans="1:11" x14ac:dyDescent="0.3">
      <c r="A18" s="6"/>
      <c r="B18" s="6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24" customHeight="1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</sheetData>
  <sheetProtection selectLockedCells="1" selectUnlockedCells="1"/>
  <mergeCells count="21">
    <mergeCell ref="A4:B4"/>
    <mergeCell ref="C4:N4"/>
    <mergeCell ref="A1:N1"/>
    <mergeCell ref="A2:B2"/>
    <mergeCell ref="C2:N2"/>
    <mergeCell ref="A3:B3"/>
    <mergeCell ref="C3:N3"/>
    <mergeCell ref="A10:M10"/>
    <mergeCell ref="A17:B17"/>
    <mergeCell ref="A19:K19"/>
    <mergeCell ref="A20:K20"/>
    <mergeCell ref="A5:B5"/>
    <mergeCell ref="C5:N5"/>
    <mergeCell ref="A6:N6"/>
    <mergeCell ref="A7:A8"/>
    <mergeCell ref="B7:B8"/>
    <mergeCell ref="C7:C8"/>
    <mergeCell ref="D7:D8"/>
    <mergeCell ref="E7:G7"/>
    <mergeCell ref="H7:J7"/>
    <mergeCell ref="K7:N7"/>
  </mergeCells>
  <pageMargins left="0.2" right="0.39370078740157483" top="0.2" bottom="0.2" header="0.2" footer="0.2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topLeftCell="A13" zoomScaleSheetLayoutView="100" workbookViewId="0">
      <selection activeCell="M9" sqref="M9"/>
    </sheetView>
  </sheetViews>
  <sheetFormatPr defaultRowHeight="18.75" x14ac:dyDescent="0.3"/>
  <cols>
    <col min="1" max="1" width="4" style="1" customWidth="1"/>
    <col min="2" max="2" width="41.85546875" style="1" customWidth="1"/>
    <col min="3" max="3" width="7.5703125" style="1" customWidth="1"/>
    <col min="4" max="4" width="9.28515625" style="1" customWidth="1"/>
    <col min="5" max="6" width="13.7109375" style="1" customWidth="1"/>
    <col min="7" max="7" width="13.28515625" style="1" customWidth="1"/>
    <col min="8" max="10" width="12.7109375" style="1" customWidth="1"/>
    <col min="11" max="11" width="24.7109375" style="1" customWidth="1"/>
    <col min="12" max="12" width="13.5703125" style="1" customWidth="1"/>
    <col min="13" max="13" width="10.5703125" style="1" customWidth="1"/>
    <col min="14" max="14" width="15.5703125" style="1" bestFit="1" customWidth="1"/>
    <col min="15" max="15" width="9.140625" style="1"/>
    <col min="16" max="16" width="11.5703125" style="21" bestFit="1" customWidth="1"/>
    <col min="17" max="16384" width="9.140625" style="1"/>
  </cols>
  <sheetData>
    <row r="1" spans="1:16" ht="90.75" customHeight="1" x14ac:dyDescent="0.3">
      <c r="J1" s="64" t="s">
        <v>54</v>
      </c>
      <c r="K1" s="64"/>
      <c r="L1" s="64"/>
      <c r="M1" s="64"/>
      <c r="N1" s="64"/>
    </row>
    <row r="2" spans="1:16" ht="39.75" customHeight="1" x14ac:dyDescent="0.3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ht="18.75" customHeight="1" x14ac:dyDescent="0.3">
      <c r="A3" s="36" t="s">
        <v>2</v>
      </c>
      <c r="B3" s="37"/>
      <c r="C3" s="51" t="s">
        <v>34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ht="26.25" customHeight="1" x14ac:dyDescent="0.3">
      <c r="A4" s="52" t="s">
        <v>24</v>
      </c>
      <c r="B4" s="53"/>
      <c r="C4" s="54" t="s">
        <v>17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1:16" ht="21.2" customHeight="1" x14ac:dyDescent="0.3">
      <c r="A5" s="57" t="s">
        <v>25</v>
      </c>
      <c r="B5" s="57"/>
      <c r="C5" s="58" t="s">
        <v>33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" ht="21.2" customHeight="1" x14ac:dyDescent="0.3">
      <c r="A6" s="36" t="s">
        <v>26</v>
      </c>
      <c r="B6" s="37"/>
      <c r="C6" s="38" t="s">
        <v>27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6" s="3" customFormat="1" ht="21.2" customHeight="1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P7" s="22"/>
    </row>
    <row r="8" spans="1:16" s="3" customFormat="1" ht="48" customHeight="1" x14ac:dyDescent="0.25">
      <c r="A8" s="40" t="s">
        <v>5</v>
      </c>
      <c r="B8" s="42" t="s">
        <v>28</v>
      </c>
      <c r="C8" s="40" t="s">
        <v>3</v>
      </c>
      <c r="D8" s="40" t="s">
        <v>4</v>
      </c>
      <c r="E8" s="44" t="s">
        <v>9</v>
      </c>
      <c r="F8" s="45"/>
      <c r="G8" s="45"/>
      <c r="H8" s="46" t="s">
        <v>21</v>
      </c>
      <c r="I8" s="47"/>
      <c r="J8" s="48"/>
      <c r="K8" s="49" t="s">
        <v>22</v>
      </c>
      <c r="L8" s="49"/>
      <c r="M8" s="49"/>
      <c r="N8" s="49"/>
      <c r="P8" s="22"/>
    </row>
    <row r="9" spans="1:16" ht="155.25" customHeight="1" x14ac:dyDescent="0.3">
      <c r="A9" s="41"/>
      <c r="B9" s="43"/>
      <c r="C9" s="41"/>
      <c r="D9" s="41"/>
      <c r="E9" s="2" t="s">
        <v>10</v>
      </c>
      <c r="F9" s="2" t="s">
        <v>11</v>
      </c>
      <c r="G9" s="2" t="s">
        <v>15</v>
      </c>
      <c r="H9" s="2" t="s">
        <v>0</v>
      </c>
      <c r="I9" s="2" t="s">
        <v>1</v>
      </c>
      <c r="J9" s="2" t="s">
        <v>6</v>
      </c>
      <c r="K9" s="25" t="s">
        <v>23</v>
      </c>
      <c r="L9" s="4" t="s">
        <v>7</v>
      </c>
      <c r="M9" s="4" t="s">
        <v>8</v>
      </c>
      <c r="N9" s="24" t="s">
        <v>20</v>
      </c>
    </row>
    <row r="10" spans="1:16" ht="41.25" customHeight="1" x14ac:dyDescent="0.3">
      <c r="A10" s="8">
        <v>1</v>
      </c>
      <c r="B10" s="30" t="s">
        <v>46</v>
      </c>
      <c r="C10" s="9" t="s">
        <v>35</v>
      </c>
      <c r="D10" s="18">
        <v>21</v>
      </c>
      <c r="E10" s="19">
        <v>5653</v>
      </c>
      <c r="F10" s="20">
        <v>4750</v>
      </c>
      <c r="G10" s="20">
        <v>4899</v>
      </c>
      <c r="H10" s="11">
        <f t="shared" ref="H10:H17" si="0">AVERAGE(E10:G10)</f>
        <v>5100.666666666667</v>
      </c>
      <c r="I10" s="11">
        <f t="shared" ref="I10:I17" si="1">STDEV(E10:G10)</f>
        <v>484.10157336382758</v>
      </c>
      <c r="J10" s="11">
        <f t="shared" ref="J10:J17" si="2">I10/H10*100</f>
        <v>9.4909470663408886</v>
      </c>
      <c r="K10" s="12">
        <f t="shared" ref="K10:K17" si="3">H10*D10</f>
        <v>107114</v>
      </c>
      <c r="L10" s="13">
        <f t="shared" ref="L10:L17" si="4">K10/D10</f>
        <v>5100.666666666667</v>
      </c>
      <c r="M10" s="12">
        <f t="shared" ref="M10:M17" si="5">ROUNDDOWN(L10,2)</f>
        <v>5100.66</v>
      </c>
      <c r="N10" s="14">
        <f t="shared" ref="N10:N17" si="6">M10*D10</f>
        <v>107113.86</v>
      </c>
      <c r="O10" s="15"/>
      <c r="P10" s="23"/>
    </row>
    <row r="11" spans="1:16" ht="39.75" customHeight="1" x14ac:dyDescent="0.3">
      <c r="A11" s="8">
        <v>2</v>
      </c>
      <c r="B11" s="30" t="s">
        <v>47</v>
      </c>
      <c r="C11" s="9" t="s">
        <v>35</v>
      </c>
      <c r="D11" s="18">
        <v>4</v>
      </c>
      <c r="E11" s="17">
        <v>6783</v>
      </c>
      <c r="F11" s="10">
        <v>5700</v>
      </c>
      <c r="G11" s="10">
        <v>5871</v>
      </c>
      <c r="H11" s="11">
        <f t="shared" si="0"/>
        <v>6118</v>
      </c>
      <c r="I11" s="11">
        <f t="shared" si="1"/>
        <v>582.21903094969332</v>
      </c>
      <c r="J11" s="11">
        <f t="shared" si="2"/>
        <v>9.5164928236301627</v>
      </c>
      <c r="K11" s="12">
        <f t="shared" si="3"/>
        <v>24472</v>
      </c>
      <c r="L11" s="13">
        <f t="shared" si="4"/>
        <v>6118</v>
      </c>
      <c r="M11" s="12">
        <f t="shared" si="5"/>
        <v>6118</v>
      </c>
      <c r="N11" s="14">
        <f t="shared" si="6"/>
        <v>24472</v>
      </c>
      <c r="O11" s="15"/>
      <c r="P11" s="23"/>
    </row>
    <row r="12" spans="1:16" ht="42" customHeight="1" x14ac:dyDescent="0.3">
      <c r="A12" s="8">
        <v>3</v>
      </c>
      <c r="B12" s="30" t="s">
        <v>48</v>
      </c>
      <c r="C12" s="9" t="s">
        <v>35</v>
      </c>
      <c r="D12" s="18">
        <v>15</v>
      </c>
      <c r="E12" s="17">
        <v>7021</v>
      </c>
      <c r="F12" s="10">
        <v>5900</v>
      </c>
      <c r="G12" s="10">
        <v>6077</v>
      </c>
      <c r="H12" s="11">
        <f t="shared" si="0"/>
        <v>6332.666666666667</v>
      </c>
      <c r="I12" s="11">
        <f t="shared" si="1"/>
        <v>602.64776887775281</v>
      </c>
      <c r="J12" s="11">
        <f t="shared" si="2"/>
        <v>9.5164928236301627</v>
      </c>
      <c r="K12" s="12">
        <f t="shared" si="3"/>
        <v>94990</v>
      </c>
      <c r="L12" s="13">
        <f t="shared" si="4"/>
        <v>6332.666666666667</v>
      </c>
      <c r="M12" s="12">
        <f t="shared" si="5"/>
        <v>6332.66</v>
      </c>
      <c r="N12" s="14">
        <f t="shared" si="6"/>
        <v>94989.9</v>
      </c>
      <c r="O12" s="15"/>
      <c r="P12" s="23"/>
    </row>
    <row r="13" spans="1:16" ht="41.25" customHeight="1" x14ac:dyDescent="0.3">
      <c r="A13" s="8">
        <v>4</v>
      </c>
      <c r="B13" s="30" t="s">
        <v>49</v>
      </c>
      <c r="C13" s="9" t="s">
        <v>35</v>
      </c>
      <c r="D13" s="18">
        <v>4</v>
      </c>
      <c r="E13" s="17">
        <v>6843</v>
      </c>
      <c r="F13" s="10">
        <v>5750</v>
      </c>
      <c r="G13" s="10">
        <v>5923</v>
      </c>
      <c r="H13" s="11">
        <f t="shared" si="0"/>
        <v>6172</v>
      </c>
      <c r="I13" s="11">
        <f t="shared" si="1"/>
        <v>587.50574465276509</v>
      </c>
      <c r="J13" s="11">
        <f t="shared" si="2"/>
        <v>9.5188876320927598</v>
      </c>
      <c r="K13" s="12">
        <f t="shared" si="3"/>
        <v>24688</v>
      </c>
      <c r="L13" s="13">
        <f t="shared" si="4"/>
        <v>6172</v>
      </c>
      <c r="M13" s="12">
        <f t="shared" si="5"/>
        <v>6172</v>
      </c>
      <c r="N13" s="14">
        <f t="shared" si="6"/>
        <v>24688</v>
      </c>
      <c r="O13" s="15"/>
      <c r="P13" s="23"/>
    </row>
    <row r="14" spans="1:16" ht="42" customHeight="1" x14ac:dyDescent="0.3">
      <c r="A14" s="8">
        <v>5</v>
      </c>
      <c r="B14" s="30" t="s">
        <v>50</v>
      </c>
      <c r="C14" s="9" t="s">
        <v>35</v>
      </c>
      <c r="D14" s="18">
        <v>1</v>
      </c>
      <c r="E14" s="17">
        <v>6914</v>
      </c>
      <c r="F14" s="10">
        <v>5810</v>
      </c>
      <c r="G14" s="10">
        <v>5985</v>
      </c>
      <c r="H14" s="11">
        <f t="shared" si="0"/>
        <v>6236.333333333333</v>
      </c>
      <c r="I14" s="11">
        <f t="shared" si="1"/>
        <v>593.36357600827955</v>
      </c>
      <c r="J14" s="11">
        <f t="shared" si="2"/>
        <v>9.5146225240517328</v>
      </c>
      <c r="K14" s="12">
        <f t="shared" si="3"/>
        <v>6236.333333333333</v>
      </c>
      <c r="L14" s="13">
        <f t="shared" si="4"/>
        <v>6236.333333333333</v>
      </c>
      <c r="M14" s="12">
        <f t="shared" si="5"/>
        <v>6236.33</v>
      </c>
      <c r="N14" s="14">
        <f t="shared" si="6"/>
        <v>6236.33</v>
      </c>
      <c r="O14" s="15"/>
      <c r="P14" s="23"/>
    </row>
    <row r="15" spans="1:16" ht="43.5" customHeight="1" x14ac:dyDescent="0.3">
      <c r="A15" s="8">
        <v>6</v>
      </c>
      <c r="B15" s="30" t="s">
        <v>51</v>
      </c>
      <c r="C15" s="9" t="s">
        <v>35</v>
      </c>
      <c r="D15" s="18">
        <v>5</v>
      </c>
      <c r="E15" s="17">
        <v>9068</v>
      </c>
      <c r="F15" s="10">
        <v>7620</v>
      </c>
      <c r="G15" s="10">
        <v>7850</v>
      </c>
      <c r="H15" s="11">
        <f t="shared" si="0"/>
        <v>8179.333333333333</v>
      </c>
      <c r="I15" s="11">
        <f t="shared" si="1"/>
        <v>778.15251290048104</v>
      </c>
      <c r="J15" s="11">
        <f t="shared" si="2"/>
        <v>9.5136422638415645</v>
      </c>
      <c r="K15" s="12">
        <f t="shared" si="3"/>
        <v>40896.666666666664</v>
      </c>
      <c r="L15" s="13">
        <f t="shared" si="4"/>
        <v>8179.333333333333</v>
      </c>
      <c r="M15" s="12">
        <f t="shared" si="5"/>
        <v>8179.33</v>
      </c>
      <c r="N15" s="14">
        <f t="shared" si="6"/>
        <v>40896.65</v>
      </c>
      <c r="O15" s="15"/>
      <c r="P15" s="23"/>
    </row>
    <row r="16" spans="1:16" ht="39.75" customHeight="1" x14ac:dyDescent="0.3">
      <c r="A16" s="8">
        <f>A15+1</f>
        <v>7</v>
      </c>
      <c r="B16" s="30" t="s">
        <v>52</v>
      </c>
      <c r="C16" s="9" t="s">
        <v>35</v>
      </c>
      <c r="D16" s="18">
        <v>2</v>
      </c>
      <c r="E16" s="17">
        <v>4522</v>
      </c>
      <c r="F16" s="10">
        <v>3800</v>
      </c>
      <c r="G16" s="10">
        <v>3914</v>
      </c>
      <c r="H16" s="11">
        <f t="shared" si="0"/>
        <v>4078.6666666666665</v>
      </c>
      <c r="I16" s="11">
        <f t="shared" si="1"/>
        <v>388.1460206331289</v>
      </c>
      <c r="J16" s="11">
        <f t="shared" si="2"/>
        <v>9.5164928236301627</v>
      </c>
      <c r="K16" s="12">
        <f t="shared" si="3"/>
        <v>8157.333333333333</v>
      </c>
      <c r="L16" s="13">
        <f t="shared" si="4"/>
        <v>4078.6666666666665</v>
      </c>
      <c r="M16" s="12">
        <f t="shared" si="5"/>
        <v>4078.66</v>
      </c>
      <c r="N16" s="14">
        <f t="shared" si="6"/>
        <v>8157.32</v>
      </c>
      <c r="O16" s="15"/>
      <c r="P16" s="23"/>
    </row>
    <row r="17" spans="1:16" ht="42" customHeight="1" x14ac:dyDescent="0.3">
      <c r="A17" s="8">
        <f t="shared" ref="A17" si="7">A16+1</f>
        <v>8</v>
      </c>
      <c r="B17" s="30" t="s">
        <v>53</v>
      </c>
      <c r="C17" s="9" t="s">
        <v>35</v>
      </c>
      <c r="D17" s="18">
        <v>1</v>
      </c>
      <c r="E17" s="17">
        <v>4522</v>
      </c>
      <c r="F17" s="10">
        <v>3800</v>
      </c>
      <c r="G17" s="10">
        <v>3914</v>
      </c>
      <c r="H17" s="11">
        <f t="shared" si="0"/>
        <v>4078.6666666666665</v>
      </c>
      <c r="I17" s="11">
        <f t="shared" si="1"/>
        <v>388.1460206331289</v>
      </c>
      <c r="J17" s="11">
        <f t="shared" si="2"/>
        <v>9.5164928236301627</v>
      </c>
      <c r="K17" s="12">
        <f t="shared" si="3"/>
        <v>4078.6666666666665</v>
      </c>
      <c r="L17" s="13">
        <f t="shared" si="4"/>
        <v>4078.6666666666665</v>
      </c>
      <c r="M17" s="12">
        <f t="shared" si="5"/>
        <v>4078.66</v>
      </c>
      <c r="N17" s="14">
        <f t="shared" si="6"/>
        <v>4078.66</v>
      </c>
      <c r="O17" s="15"/>
      <c r="P17" s="23"/>
    </row>
    <row r="18" spans="1:16" x14ac:dyDescent="0.3">
      <c r="A18" s="59" t="s">
        <v>37</v>
      </c>
      <c r="B18" s="60"/>
      <c r="C18" s="31" t="s">
        <v>39</v>
      </c>
      <c r="D18" s="32">
        <v>53</v>
      </c>
      <c r="E18" s="27"/>
      <c r="F18" s="26"/>
      <c r="G18" s="61" t="s">
        <v>38</v>
      </c>
      <c r="H18" s="62"/>
      <c r="I18" s="62"/>
      <c r="J18" s="62"/>
      <c r="K18" s="62"/>
      <c r="L18" s="62"/>
      <c r="M18" s="63"/>
      <c r="N18" s="7">
        <f>SUM(N10:N17)</f>
        <v>310632.71999999997</v>
      </c>
      <c r="O18" s="15"/>
      <c r="P18" s="23"/>
    </row>
    <row r="20" spans="1:16" x14ac:dyDescent="0.3">
      <c r="C20" s="1" t="s">
        <v>40</v>
      </c>
      <c r="E20" s="1" t="s">
        <v>43</v>
      </c>
      <c r="J20" s="16"/>
    </row>
    <row r="21" spans="1:16" x14ac:dyDescent="0.3">
      <c r="C21" s="1" t="s">
        <v>41</v>
      </c>
      <c r="E21" s="1" t="s">
        <v>44</v>
      </c>
    </row>
    <row r="22" spans="1:16" x14ac:dyDescent="0.3">
      <c r="C22" s="1" t="s">
        <v>42</v>
      </c>
      <c r="E22" s="1" t="s">
        <v>45</v>
      </c>
    </row>
    <row r="23" spans="1:16" x14ac:dyDescent="0.3">
      <c r="A23" s="6" t="s">
        <v>29</v>
      </c>
    </row>
    <row r="24" spans="1:16" x14ac:dyDescent="0.3">
      <c r="A24" s="6"/>
      <c r="B24" s="6"/>
      <c r="C24" s="5"/>
      <c r="D24" s="5"/>
      <c r="E24" s="5"/>
      <c r="F24" s="5"/>
      <c r="G24" s="5"/>
      <c r="H24" s="5"/>
      <c r="I24" s="5"/>
      <c r="J24" s="5"/>
      <c r="K24" s="5"/>
    </row>
    <row r="25" spans="1:16" x14ac:dyDescent="0.3">
      <c r="A25" s="35" t="s">
        <v>30</v>
      </c>
      <c r="B25" s="35"/>
      <c r="C25" s="5"/>
      <c r="D25" s="29" t="s">
        <v>31</v>
      </c>
      <c r="E25" s="5"/>
      <c r="F25" s="5"/>
      <c r="G25" s="5"/>
      <c r="H25" s="29" t="s">
        <v>32</v>
      </c>
      <c r="I25" s="5"/>
      <c r="J25" s="5"/>
      <c r="K25" s="5"/>
    </row>
    <row r="26" spans="1:16" x14ac:dyDescent="0.3">
      <c r="A26" s="6"/>
      <c r="B26" s="6"/>
      <c r="C26" s="5"/>
      <c r="D26" s="5"/>
      <c r="E26" s="5"/>
      <c r="F26" s="5"/>
      <c r="G26" s="5"/>
      <c r="H26" s="5"/>
      <c r="I26" s="5"/>
      <c r="J26" s="5"/>
      <c r="K26" s="5"/>
    </row>
    <row r="27" spans="1:16" x14ac:dyDescent="0.3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6" ht="24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</row>
  </sheetData>
  <sheetProtection selectLockedCells="1" selectUnlockedCells="1"/>
  <mergeCells count="23">
    <mergeCell ref="J1:N1"/>
    <mergeCell ref="A7:N7"/>
    <mergeCell ref="A2:N2"/>
    <mergeCell ref="A3:B3"/>
    <mergeCell ref="A4:B4"/>
    <mergeCell ref="A5:B5"/>
    <mergeCell ref="A6:B6"/>
    <mergeCell ref="C6:N6"/>
    <mergeCell ref="C5:N5"/>
    <mergeCell ref="C3:N3"/>
    <mergeCell ref="C4:N4"/>
    <mergeCell ref="A28:K28"/>
    <mergeCell ref="A27:K27"/>
    <mergeCell ref="A8:A9"/>
    <mergeCell ref="H8:J8"/>
    <mergeCell ref="E8:G8"/>
    <mergeCell ref="C8:C9"/>
    <mergeCell ref="B8:B9"/>
    <mergeCell ref="D8:D9"/>
    <mergeCell ref="K8:N8"/>
    <mergeCell ref="A25:B25"/>
    <mergeCell ref="A18:B18"/>
    <mergeCell ref="G18:M18"/>
  </mergeCells>
  <phoneticPr fontId="5" type="noConversion"/>
  <pageMargins left="0.2" right="0.39370078740157483" top="0.2" bottom="0.2" header="0.2" footer="0.2"/>
  <pageSetup paperSize="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5"/>
  <sheetViews>
    <sheetView workbookViewId="0">
      <selection activeCell="B26" sqref="B26"/>
    </sheetView>
  </sheetViews>
  <sheetFormatPr defaultRowHeight="15" x14ac:dyDescent="0.25"/>
  <sheetData>
    <row r="1" spans="2:2" x14ac:dyDescent="0.25">
      <c r="B1">
        <v>207360</v>
      </c>
    </row>
    <row r="2" spans="2:2" x14ac:dyDescent="0.25">
      <c r="B2">
        <v>1197720</v>
      </c>
    </row>
    <row r="3" spans="2:2" x14ac:dyDescent="0.25">
      <c r="B3">
        <v>136560</v>
      </c>
    </row>
    <row r="4" spans="2:2" x14ac:dyDescent="0.25">
      <c r="B4">
        <v>164880</v>
      </c>
    </row>
    <row r="5" spans="2:2" x14ac:dyDescent="0.25">
      <c r="B5">
        <v>360624</v>
      </c>
    </row>
    <row r="6" spans="2:2" x14ac:dyDescent="0.25">
      <c r="B6">
        <v>806234</v>
      </c>
    </row>
    <row r="7" spans="2:2" x14ac:dyDescent="0.25">
      <c r="B7">
        <v>9280</v>
      </c>
    </row>
    <row r="8" spans="2:2" x14ac:dyDescent="0.25">
      <c r="B8">
        <v>1640</v>
      </c>
    </row>
    <row r="9" spans="2:2" x14ac:dyDescent="0.25">
      <c r="B9">
        <v>8200</v>
      </c>
    </row>
    <row r="10" spans="2:2" x14ac:dyDescent="0.25">
      <c r="B10">
        <v>37120</v>
      </c>
    </row>
    <row r="11" spans="2:2" x14ac:dyDescent="0.25">
      <c r="B11">
        <v>21930</v>
      </c>
    </row>
    <row r="12" spans="2:2" x14ac:dyDescent="0.25">
      <c r="B12">
        <v>60512</v>
      </c>
    </row>
    <row r="13" spans="2:2" x14ac:dyDescent="0.25">
      <c r="B13">
        <v>517038</v>
      </c>
    </row>
    <row r="14" spans="2:2" x14ac:dyDescent="0.25">
      <c r="B14">
        <v>283668</v>
      </c>
    </row>
    <row r="15" spans="2:2" x14ac:dyDescent="0.25">
      <c r="B15">
        <v>39348</v>
      </c>
    </row>
    <row r="16" spans="2:2" x14ac:dyDescent="0.25">
      <c r="B16">
        <v>41812</v>
      </c>
    </row>
    <row r="17" spans="2:2" x14ac:dyDescent="0.25">
      <c r="B17">
        <v>48984</v>
      </c>
    </row>
    <row r="18" spans="2:2" x14ac:dyDescent="0.25">
      <c r="B18">
        <v>118400</v>
      </c>
    </row>
    <row r="19" spans="2:2" x14ac:dyDescent="0.25">
      <c r="B19">
        <v>85988</v>
      </c>
    </row>
    <row r="20" spans="2:2" x14ac:dyDescent="0.25">
      <c r="B20">
        <v>403252</v>
      </c>
    </row>
    <row r="21" spans="2:2" x14ac:dyDescent="0.25">
      <c r="B21">
        <v>35906</v>
      </c>
    </row>
    <row r="22" spans="2:2" x14ac:dyDescent="0.25">
      <c r="B22">
        <v>35256</v>
      </c>
    </row>
    <row r="23" spans="2:2" x14ac:dyDescent="0.25">
      <c r="B23">
        <v>56610</v>
      </c>
    </row>
    <row r="24" spans="2:2" x14ac:dyDescent="0.25">
      <c r="B24">
        <v>47340</v>
      </c>
    </row>
    <row r="25" spans="2:2" x14ac:dyDescent="0.25">
      <c r="B25">
        <f>SUM(B1:B24)</f>
        <v>4725662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 (2)</vt:lpstr>
      <vt:lpstr>Лист1</vt:lpstr>
      <vt:lpstr>Лист2</vt:lpstr>
      <vt:lpstr>Лист3</vt:lpstr>
      <vt:lpstr>Лист1!Область_печати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2018-09-05T13:27:46Z</cp:lastPrinted>
  <dcterms:created xsi:type="dcterms:W3CDTF">2017-07-07T10:59:11Z</dcterms:created>
  <dcterms:modified xsi:type="dcterms:W3CDTF">2018-09-12T10:52:52Z</dcterms:modified>
</cp:coreProperties>
</file>